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20" yWindow="0" windowWidth="33500" windowHeight="21140" tabRatio="837"/>
  </bookViews>
  <sheets>
    <sheet name="Legend" sheetId="49" r:id="rId1"/>
    <sheet name="Master List Men" sheetId="1" r:id="rId2"/>
    <sheet name="Master List Women" sheetId="2" r:id="rId3"/>
    <sheet name="K3M-WOMEN" sheetId="7" r:id="rId4"/>
    <sheet name="K3M-MEN" sheetId="3" r:id="rId5"/>
    <sheet name="K5M-WOMEN" sheetId="10" r:id="rId6"/>
    <sheet name="K5M-MEN" sheetId="4" r:id="rId7"/>
    <sheet name="K7M-WOMEN" sheetId="11" r:id="rId8"/>
    <sheet name="K7M-MEN" sheetId="6" r:id="rId9"/>
    <sheet name="A4M-WOMEN" sheetId="16" r:id="rId10"/>
    <sheet name="A4M-MEN" sheetId="15" r:id="rId11"/>
    <sheet name="A5M-WOMEN" sheetId="18" r:id="rId12"/>
    <sheet name="A5M-MEN" sheetId="17" r:id="rId13"/>
    <sheet name="A7M-WOMEN" sheetId="20" r:id="rId14"/>
    <sheet name="A7M-MEN" sheetId="19" r:id="rId15"/>
    <sheet name="K QUAL WOMEN" sheetId="13" r:id="rId16"/>
    <sheet name="K QUAL MEN" sheetId="12" r:id="rId17"/>
    <sheet name="A QUAL WOMEN" sheetId="21" r:id="rId18"/>
    <sheet name="A QUAL MEN" sheetId="14" r:id="rId19"/>
    <sheet name="WC KNIFE WOMEN" sheetId="29" r:id="rId20"/>
    <sheet name="WC KNIFE MEN" sheetId="28" r:id="rId21"/>
    <sheet name="WC AXE WOMEN" sheetId="31" r:id="rId22"/>
    <sheet name="WC AXE MEN" sheetId="30" r:id="rId23"/>
    <sheet name="WC NO SPIN" sheetId="23" r:id="rId24"/>
    <sheet name="SILHOUETTE" sheetId="32" r:id="rId25"/>
    <sheet name="SPEED" sheetId="33" r:id="rId26"/>
    <sheet name="MM" sheetId="34" r:id="rId27"/>
    <sheet name="COUNTRY RANKING" sheetId="27" r:id="rId28"/>
    <sheet name="DUEL CUP QUALIFIERS" sheetId="36" r:id="rId29"/>
    <sheet name="DUEL CUP FINAL" sheetId="48" r:id="rId30"/>
    <sheet name="DUEL CUP" sheetId="35" state="hidden" r:id="rId31"/>
    <sheet name="LD KNIFE WOMEN" sheetId="44" r:id="rId32"/>
    <sheet name="LD KNIFE MEN" sheetId="45" r:id="rId33"/>
    <sheet name="LD AXE WOMEN" sheetId="46" r:id="rId34"/>
    <sheet name="LD AXE MEN" sheetId="47" r:id="rId35"/>
  </sheets>
  <externalReferences>
    <externalReference r:id="rId36"/>
  </externalReferences>
  <definedNames>
    <definedName name="_xlnm._FilterDatabase" localSheetId="18" hidden="1">'A QUAL MEN'!$A$4:$L$103</definedName>
    <definedName name="_xlnm._FilterDatabase" localSheetId="17" hidden="1">'A QUAL WOMEN'!$A$4:$L$38</definedName>
    <definedName name="_xlnm._FilterDatabase" localSheetId="10" hidden="1">'A4M-MEN'!$A$2:$E$101</definedName>
    <definedName name="_xlnm._FilterDatabase" localSheetId="9" hidden="1">'A4M-WOMEN'!$A$2:$E$36</definedName>
    <definedName name="_xlnm._FilterDatabase" localSheetId="12" hidden="1">'A5M-MEN'!$A$2:$E$101</definedName>
    <definedName name="_xlnm._FilterDatabase" localSheetId="11" hidden="1">'A5M-WOMEN'!$A$2:$E$36</definedName>
    <definedName name="_xlnm._FilterDatabase" localSheetId="14" hidden="1">'A7M-MEN'!$A$2:$E$101</definedName>
    <definedName name="_xlnm._FilterDatabase" localSheetId="13" hidden="1">'A7M-WOMEN'!$A$2:$E$36</definedName>
    <definedName name="_xlnm._FilterDatabase" localSheetId="30" hidden="1">'DUEL CUP'!$A$2:$E$135</definedName>
    <definedName name="_xlnm._FilterDatabase" localSheetId="28" hidden="1">'DUEL CUP QUALIFIERS'!$A$2:$E$135</definedName>
    <definedName name="_xlnm._FilterDatabase" localSheetId="16" hidden="1">'K QUAL MEN'!$A$4:$L$103</definedName>
    <definedName name="_xlnm._FilterDatabase" localSheetId="15" hidden="1">'K QUAL WOMEN'!$A$4:$L$38</definedName>
    <definedName name="_xlnm._FilterDatabase" localSheetId="4" hidden="1">'K3M-MEN'!$A$2:$E$101</definedName>
    <definedName name="_xlnm._FilterDatabase" localSheetId="3" hidden="1">'K3M-WOMEN'!$A$2:$E$36</definedName>
    <definedName name="_xlnm._FilterDatabase" localSheetId="6" hidden="1">'K5M-MEN'!$A$2:$E$101</definedName>
    <definedName name="_xlnm._FilterDatabase" localSheetId="5" hidden="1">'K5M-WOMEN'!$A$2:$E$36</definedName>
    <definedName name="_xlnm._FilterDatabase" localSheetId="8" hidden="1">'K7M-MEN'!$A$2:$E$101</definedName>
    <definedName name="_xlnm._FilterDatabase" localSheetId="7" hidden="1">'K7M-WOMEN'!$A$2:$E$36</definedName>
    <definedName name="_xlnm._FilterDatabase" localSheetId="34" hidden="1">'LD AXE MEN'!$A$2:$E$51</definedName>
    <definedName name="_xlnm._FilterDatabase" localSheetId="33" hidden="1">'LD AXE WOMEN'!$A$2:$E$22</definedName>
    <definedName name="_xlnm._FilterDatabase" localSheetId="32" hidden="1">'LD KNIFE MEN'!$A$2:$E$47</definedName>
    <definedName name="_xlnm._FilterDatabase" localSheetId="31" hidden="1">'LD KNIFE WOMEN'!$A$2:$E$16</definedName>
    <definedName name="_xlnm._FilterDatabase" localSheetId="1" hidden="1">'Master List Men'!$A$1:$U$100</definedName>
    <definedName name="_xlnm._FilterDatabase" localSheetId="2" hidden="1">'Master List Women'!$A$1:$U$35</definedName>
    <definedName name="_xlnm._FilterDatabase" localSheetId="26" hidden="1">MM!$A$2:$E$135</definedName>
    <definedName name="_xlnm._FilterDatabase" localSheetId="24" hidden="1">SILHOUETTE!$A$2:$E$135</definedName>
    <definedName name="_xlnm._FilterDatabase" localSheetId="25" hidden="1">SPEED!$A$2:$E$135</definedName>
    <definedName name="_xlnm._FilterDatabase" localSheetId="22" hidden="1">'WC AXE MEN'!$A$2:$I$22</definedName>
    <definedName name="_xlnm._FilterDatabase" localSheetId="21" hidden="1">'WC AXE WOMEN'!$A$2:$I$9</definedName>
    <definedName name="_xlnm._FilterDatabase" localSheetId="20" hidden="1">'WC KNIFE MEN'!$A$2:$I$22</definedName>
    <definedName name="_xlnm._FilterDatabase" localSheetId="19" hidden="1">'WC KNIFE WOMEN'!$A$2:$I$9</definedName>
    <definedName name="_xlnm._FilterDatabase" localSheetId="23" hidden="1">'WC NO SPIN'!$A$2:$I$135</definedName>
    <definedName name="A4MMax" localSheetId="29">'[1]A QUAL MEN'!$E$3</definedName>
    <definedName name="A4MMax">'A QUAL MEN'!$E$3</definedName>
    <definedName name="A4MMaxW" localSheetId="29">'[1]A QUAL WOMEN'!$E$3</definedName>
    <definedName name="A4MMaxW">'A QUAL WOMEN'!$E$3</definedName>
    <definedName name="A5MMax" localSheetId="29">'[1]A QUAL MEN'!$G$3</definedName>
    <definedName name="A5MMax">'A QUAL MEN'!$G$3</definedName>
    <definedName name="A5MMaxW" localSheetId="29">'[1]A QUAL WOMEN'!$G$3</definedName>
    <definedName name="A5MMaxW">'A QUAL WOMEN'!$G$3</definedName>
    <definedName name="A7MMax" localSheetId="29">'[1]A QUAL MEN'!$I$3</definedName>
    <definedName name="A7MMax">'A QUAL MEN'!$I$3</definedName>
    <definedName name="A7MMaxW" localSheetId="29">'[1]A QUAL WOMEN'!$I$3</definedName>
    <definedName name="A7MMaxW">'A QUAL WOMEN'!$I$3</definedName>
    <definedName name="countriesmen">#REF!</definedName>
    <definedName name="countrieswomen">#REF!</definedName>
    <definedName name="_xlnm.Print_Area" localSheetId="18">'A QUAL MEN'!$A$1:$L$83</definedName>
    <definedName name="_xlnm.Print_Area" localSheetId="17">'A QUAL WOMEN'!$A$1:$L$36</definedName>
    <definedName name="_xlnm.Print_Area" localSheetId="10">'A4M-MEN'!$A$1:$E$81</definedName>
    <definedName name="_xlnm.Print_Area" localSheetId="9">'A4M-WOMEN'!$A$1:$E$34</definedName>
    <definedName name="_xlnm.Print_Area" localSheetId="12">'A5M-MEN'!$A$1:$E$81</definedName>
    <definedName name="_xlnm.Print_Area" localSheetId="11">'A5M-WOMEN'!$A$1:$E$32</definedName>
    <definedName name="_xlnm.Print_Area" localSheetId="14">'A7M-MEN'!$A$1:$E$80</definedName>
    <definedName name="_xlnm.Print_Area" localSheetId="13">'A7M-WOMEN'!$A$1:$E$31</definedName>
    <definedName name="_xlnm.Print_Area" localSheetId="27">'COUNTRY RANKING'!$A$1:$E$50</definedName>
    <definedName name="_xlnm.Print_Area" localSheetId="30">'DUEL CUP'!$A$1:$E$135</definedName>
    <definedName name="_xlnm.Print_Area" localSheetId="29">'DUEL CUP FINAL'!$A$1:$E$71</definedName>
    <definedName name="_xlnm.Print_Area" localSheetId="16">'K QUAL MEN'!$A$1:$L$91</definedName>
    <definedName name="_xlnm.Print_Area" localSheetId="15">'K QUAL WOMEN'!$A$1:$L$37</definedName>
    <definedName name="_xlnm.Print_Area" localSheetId="4">'K3M-MEN'!$A$1:$E$89</definedName>
    <definedName name="_xlnm.Print_Area" localSheetId="3">'K3M-WOMEN'!$A$1:$E$35</definedName>
    <definedName name="_xlnm.Print_Area" localSheetId="6">'K5M-MEN'!$A$1:$E$89</definedName>
    <definedName name="_xlnm.Print_Area" localSheetId="5">'K5M-WOMEN'!$A$1:$E$34</definedName>
    <definedName name="_xlnm.Print_Area" localSheetId="8">'K7M-MEN'!$A$1:$E$86</definedName>
    <definedName name="_xlnm.Print_Area" localSheetId="7">'K7M-WOMEN'!$A$1:$E$31</definedName>
    <definedName name="_xlnm.Print_Area" localSheetId="34">'LD AXE MEN'!$A$1:$E$51</definedName>
    <definedName name="_xlnm.Print_Area" localSheetId="33">'LD AXE WOMEN'!$A$1:$E$22</definedName>
    <definedName name="_xlnm.Print_Area" localSheetId="32">'LD KNIFE MEN'!$A$1:$E$47</definedName>
    <definedName name="_xlnm.Print_Area" localSheetId="31">'LD KNIFE WOMEN'!$A$1:$E$16</definedName>
    <definedName name="_xlnm.Print_Area" localSheetId="26">MM!$A$1:$E$135</definedName>
    <definedName name="_xlnm.Print_Area" localSheetId="24">SILHOUETTE!$A$1:$E$135</definedName>
    <definedName name="_xlnm.Print_Area" localSheetId="25">SPEED!$A$1:$E$135</definedName>
    <definedName name="_xlnm.Print_Titles" localSheetId="18">'A QUAL MEN'!$1:$4</definedName>
    <definedName name="_xlnm.Print_Titles" localSheetId="17">'A QUAL WOMEN'!$1:$4</definedName>
    <definedName name="_xlnm.Print_Titles" localSheetId="10">'A4M-MEN'!$1:$2</definedName>
    <definedName name="_xlnm.Print_Titles" localSheetId="12">'A5M-MEN'!$1:$2</definedName>
    <definedName name="_xlnm.Print_Titles" localSheetId="14">'A7M-MEN'!$1:$2</definedName>
    <definedName name="_xlnm.Print_Titles" localSheetId="27">'COUNTRY RANKING'!$1:$2</definedName>
    <definedName name="_xlnm.Print_Titles" localSheetId="30">'DUEL CUP'!$1:$2</definedName>
    <definedName name="_xlnm.Print_Titles" localSheetId="16">'K QUAL MEN'!$1:$4</definedName>
    <definedName name="_xlnm.Print_Titles" localSheetId="15">'K QUAL WOMEN'!$1:$4</definedName>
    <definedName name="_xlnm.Print_Titles" localSheetId="4">'K3M-MEN'!$1:$2</definedName>
    <definedName name="_xlnm.Print_Titles" localSheetId="3">'K3M-WOMEN'!$1:$2</definedName>
    <definedName name="_xlnm.Print_Titles" localSheetId="6">'K5M-MEN'!$1:$2</definedName>
    <definedName name="_xlnm.Print_Titles" localSheetId="5">'K5M-WOMEN'!$1:$2</definedName>
    <definedName name="_xlnm.Print_Titles" localSheetId="8">'K7M-MEN'!$1:$2</definedName>
    <definedName name="_xlnm.Print_Titles" localSheetId="7">'K7M-WOMEN'!$1:$2</definedName>
    <definedName name="_xlnm.Print_Titles" localSheetId="34">'LD AXE MEN'!$1:$2</definedName>
    <definedName name="_xlnm.Print_Titles" localSheetId="33">'LD AXE WOMEN'!$1:$2</definedName>
    <definedName name="_xlnm.Print_Titles" localSheetId="32">'LD KNIFE MEN'!$1:$2</definedName>
    <definedName name="_xlnm.Print_Titles" localSheetId="31">'LD KNIFE WOMEN'!$1:$2</definedName>
    <definedName name="_xlnm.Print_Titles" localSheetId="26">MM!$1:$2</definedName>
    <definedName name="_xlnm.Print_Titles" localSheetId="24">SILHOUETTE!$1:$2</definedName>
    <definedName name="_xlnm.Print_Titles" localSheetId="25">SPEED!$1:$2</definedName>
    <definedName name="K3MMax" localSheetId="29">'[1]K QUAL MEN'!$E$3</definedName>
    <definedName name="K3MMax">'K QUAL MEN'!$E$3</definedName>
    <definedName name="K3MMaxW" localSheetId="17">'A QUAL WOMEN'!$E$3</definedName>
    <definedName name="K3MMaxW" localSheetId="29">'[1]K QUAL WOMEN'!$E$3</definedName>
    <definedName name="K3MMaxW">'K QUAL WOMEN'!$E$3</definedName>
    <definedName name="K5MMax" localSheetId="29">'[1]K QUAL MEN'!$G$3</definedName>
    <definedName name="K5MMax">'K QUAL MEN'!$G$3</definedName>
    <definedName name="K5MMaxW" localSheetId="17">'A QUAL WOMEN'!$G$3</definedName>
    <definedName name="K5MMaxW" localSheetId="29">'[1]K QUAL WOMEN'!$G$3</definedName>
    <definedName name="K5MMaxW">'K QUAL WOMEN'!$G$3</definedName>
    <definedName name="K7MMax" localSheetId="29">'[1]K QUAL MEN'!$I$3</definedName>
    <definedName name="K7MMax">'K QUAL MEN'!$I$3</definedName>
    <definedName name="K7MMaxW" localSheetId="17">'A QUAL WOMEN'!$I$3</definedName>
    <definedName name="K7MMaxW" localSheetId="29">'[1]K QUAL WOMEN'!$I$3</definedName>
    <definedName name="K7MMaxW">'K QUAL WOMEN'!$I$3</definedName>
    <definedName name="MasterMen" localSheetId="29">'[1]Master List Men'!$A:$U</definedName>
    <definedName name="MasterMen">'Master List Men'!$A:$U</definedName>
    <definedName name="MasterWomen" localSheetId="29">'[1]Master List Women'!$A:$U</definedName>
    <definedName name="MasterWomen">'Master List Women'!$A:$U</definedName>
    <definedName name="nations">#REF!</definedName>
    <definedName name="nations2">#REF!</definedName>
    <definedName name="scores">#REF!</definedName>
    <definedName name="scores2">#REF!</definedName>
    <definedName name="scoresmen">#REF!</definedName>
    <definedName name="scoreswomen">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47" l="1"/>
  <c r="C51" i="47"/>
  <c r="B51" i="47"/>
  <c r="D50" i="47"/>
  <c r="C50" i="47"/>
  <c r="B50" i="47"/>
  <c r="D49" i="47"/>
  <c r="C49" i="47"/>
  <c r="B49" i="47"/>
  <c r="D48" i="47"/>
  <c r="C48" i="47"/>
  <c r="B48" i="47"/>
  <c r="D47" i="47"/>
  <c r="C47" i="47"/>
  <c r="B47" i="47"/>
  <c r="D46" i="47"/>
  <c r="C46" i="47"/>
  <c r="B46" i="47"/>
  <c r="D45" i="47"/>
  <c r="C45" i="47"/>
  <c r="B45" i="47"/>
  <c r="D44" i="47"/>
  <c r="C44" i="47"/>
  <c r="B44" i="47"/>
  <c r="D43" i="47"/>
  <c r="C43" i="47"/>
  <c r="B43" i="47"/>
  <c r="D42" i="47"/>
  <c r="C42" i="47"/>
  <c r="B42" i="47"/>
  <c r="D41" i="47"/>
  <c r="C41" i="47"/>
  <c r="B41" i="47"/>
  <c r="D40" i="47"/>
  <c r="C40" i="47"/>
  <c r="B40" i="47"/>
  <c r="D39" i="47"/>
  <c r="C39" i="47"/>
  <c r="B39" i="47"/>
  <c r="D38" i="47"/>
  <c r="C38" i="47"/>
  <c r="B38" i="47"/>
  <c r="D37" i="47"/>
  <c r="C37" i="47"/>
  <c r="B37" i="47"/>
  <c r="D36" i="47"/>
  <c r="C36" i="47"/>
  <c r="B36" i="47"/>
  <c r="D35" i="47"/>
  <c r="C35" i="47"/>
  <c r="B35" i="47"/>
  <c r="D34" i="47"/>
  <c r="C34" i="47"/>
  <c r="B34" i="47"/>
  <c r="D33" i="47"/>
  <c r="C33" i="47"/>
  <c r="B33" i="47"/>
  <c r="D32" i="47"/>
  <c r="C32" i="47"/>
  <c r="B32" i="47"/>
  <c r="D31" i="47"/>
  <c r="C31" i="47"/>
  <c r="B31" i="47"/>
  <c r="D30" i="47"/>
  <c r="C30" i="47"/>
  <c r="B30" i="47"/>
  <c r="D29" i="47"/>
  <c r="C29" i="47"/>
  <c r="B29" i="47"/>
  <c r="D28" i="47"/>
  <c r="C28" i="47"/>
  <c r="B28" i="47"/>
  <c r="D27" i="47"/>
  <c r="C27" i="47"/>
  <c r="B27" i="47"/>
  <c r="D26" i="47"/>
  <c r="C26" i="47"/>
  <c r="B26" i="47"/>
  <c r="D25" i="47"/>
  <c r="C25" i="47"/>
  <c r="B25" i="47"/>
  <c r="D24" i="47"/>
  <c r="C24" i="47"/>
  <c r="B24" i="47"/>
  <c r="D23" i="47"/>
  <c r="C23" i="47"/>
  <c r="B23" i="47"/>
  <c r="D22" i="47"/>
  <c r="C22" i="47"/>
  <c r="B22" i="47"/>
  <c r="D21" i="47"/>
  <c r="C21" i="47"/>
  <c r="B21" i="47"/>
  <c r="D20" i="47"/>
  <c r="C20" i="47"/>
  <c r="B20" i="47"/>
  <c r="D19" i="47"/>
  <c r="C19" i="47"/>
  <c r="B19" i="47"/>
  <c r="D18" i="47"/>
  <c r="C18" i="47"/>
  <c r="B18" i="47"/>
  <c r="D17" i="47"/>
  <c r="C17" i="47"/>
  <c r="B17" i="47"/>
  <c r="D16" i="47"/>
  <c r="C16" i="47"/>
  <c r="B16" i="47"/>
  <c r="D15" i="47"/>
  <c r="C15" i="47"/>
  <c r="B15" i="47"/>
  <c r="D14" i="47"/>
  <c r="C14" i="47"/>
  <c r="B14" i="47"/>
  <c r="D13" i="47"/>
  <c r="C13" i="47"/>
  <c r="B13" i="47"/>
  <c r="D12" i="47"/>
  <c r="C12" i="47"/>
  <c r="B12" i="47"/>
  <c r="D11" i="47"/>
  <c r="C11" i="47"/>
  <c r="B11" i="47"/>
  <c r="D10" i="47"/>
  <c r="C10" i="47"/>
  <c r="B10" i="47"/>
  <c r="D9" i="47"/>
  <c r="C9" i="47"/>
  <c r="B9" i="47"/>
  <c r="D8" i="47"/>
  <c r="C8" i="47"/>
  <c r="B8" i="47"/>
  <c r="D7" i="47"/>
  <c r="C7" i="47"/>
  <c r="B7" i="47"/>
  <c r="D6" i="47"/>
  <c r="C6" i="47"/>
  <c r="B6" i="47"/>
  <c r="D5" i="47"/>
  <c r="C5" i="47"/>
  <c r="B5" i="47"/>
  <c r="D4" i="47"/>
  <c r="C4" i="47"/>
  <c r="B4" i="47"/>
  <c r="D3" i="47"/>
  <c r="C3" i="47"/>
  <c r="B3" i="47"/>
  <c r="D22" i="46"/>
  <c r="C22" i="46"/>
  <c r="B22" i="46"/>
  <c r="D21" i="46"/>
  <c r="C21" i="46"/>
  <c r="B21" i="46"/>
  <c r="D20" i="46"/>
  <c r="C20" i="46"/>
  <c r="B20" i="46"/>
  <c r="D19" i="46"/>
  <c r="C19" i="46"/>
  <c r="B19" i="46"/>
  <c r="D18" i="46"/>
  <c r="C18" i="46"/>
  <c r="B18" i="46"/>
  <c r="D17" i="46"/>
  <c r="C17" i="46"/>
  <c r="B17" i="46"/>
  <c r="D16" i="46"/>
  <c r="C16" i="46"/>
  <c r="B16" i="46"/>
  <c r="D15" i="46"/>
  <c r="C15" i="46"/>
  <c r="B15" i="46"/>
  <c r="D14" i="46"/>
  <c r="C14" i="46"/>
  <c r="B14" i="46"/>
  <c r="D13" i="46"/>
  <c r="C13" i="46"/>
  <c r="B13" i="46"/>
  <c r="D12" i="46"/>
  <c r="C12" i="46"/>
  <c r="B12" i="46"/>
  <c r="D11" i="46"/>
  <c r="C11" i="46"/>
  <c r="B11" i="46"/>
  <c r="D10" i="46"/>
  <c r="C10" i="46"/>
  <c r="B10" i="46"/>
  <c r="D9" i="46"/>
  <c r="C9" i="46"/>
  <c r="B9" i="46"/>
  <c r="D8" i="46"/>
  <c r="C8" i="46"/>
  <c r="B8" i="46"/>
  <c r="D7" i="46"/>
  <c r="C7" i="46"/>
  <c r="B7" i="46"/>
  <c r="D6" i="46"/>
  <c r="C6" i="46"/>
  <c r="B6" i="46"/>
  <c r="D5" i="46"/>
  <c r="C5" i="46"/>
  <c r="B5" i="46"/>
  <c r="D4" i="46"/>
  <c r="D3" i="46"/>
  <c r="E4" i="46"/>
  <c r="C4" i="46"/>
  <c r="B4" i="46"/>
  <c r="C3" i="46"/>
  <c r="B3" i="46"/>
  <c r="D47" i="45"/>
  <c r="C47" i="45"/>
  <c r="B47" i="45"/>
  <c r="D46" i="45"/>
  <c r="C46" i="45"/>
  <c r="B46" i="45"/>
  <c r="D45" i="45"/>
  <c r="C45" i="45"/>
  <c r="B45" i="45"/>
  <c r="D44" i="45"/>
  <c r="C44" i="45"/>
  <c r="B44" i="45"/>
  <c r="D43" i="45"/>
  <c r="C43" i="45"/>
  <c r="B43" i="45"/>
  <c r="D42" i="45"/>
  <c r="C42" i="45"/>
  <c r="B42" i="45"/>
  <c r="D41" i="45"/>
  <c r="C41" i="45"/>
  <c r="B41" i="45"/>
  <c r="D40" i="45"/>
  <c r="C40" i="45"/>
  <c r="B40" i="45"/>
  <c r="D39" i="45"/>
  <c r="C39" i="45"/>
  <c r="B39" i="45"/>
  <c r="D38" i="45"/>
  <c r="C38" i="45"/>
  <c r="B38" i="45"/>
  <c r="D37" i="45"/>
  <c r="C37" i="45"/>
  <c r="B37" i="45"/>
  <c r="D36" i="45"/>
  <c r="C36" i="45"/>
  <c r="B36" i="45"/>
  <c r="D35" i="45"/>
  <c r="C35" i="45"/>
  <c r="B35" i="45"/>
  <c r="D34" i="45"/>
  <c r="C34" i="45"/>
  <c r="B34" i="45"/>
  <c r="D33" i="45"/>
  <c r="C33" i="45"/>
  <c r="B33" i="45"/>
  <c r="D32" i="45"/>
  <c r="C32" i="45"/>
  <c r="B32" i="45"/>
  <c r="D31" i="45"/>
  <c r="C31" i="45"/>
  <c r="B31" i="45"/>
  <c r="D30" i="45"/>
  <c r="C30" i="45"/>
  <c r="B30" i="45"/>
  <c r="D29" i="45"/>
  <c r="C29" i="45"/>
  <c r="B29" i="45"/>
  <c r="D28" i="45"/>
  <c r="C28" i="45"/>
  <c r="B28" i="45"/>
  <c r="D27" i="45"/>
  <c r="C27" i="45"/>
  <c r="B27" i="45"/>
  <c r="D26" i="45"/>
  <c r="C26" i="45"/>
  <c r="B26" i="45"/>
  <c r="D25" i="45"/>
  <c r="C25" i="45"/>
  <c r="B25" i="45"/>
  <c r="D24" i="45"/>
  <c r="C24" i="45"/>
  <c r="B24" i="45"/>
  <c r="D23" i="45"/>
  <c r="C23" i="45"/>
  <c r="B23" i="45"/>
  <c r="D22" i="45"/>
  <c r="C22" i="45"/>
  <c r="B22" i="45"/>
  <c r="D21" i="45"/>
  <c r="C21" i="45"/>
  <c r="B21" i="45"/>
  <c r="D20" i="45"/>
  <c r="C20" i="45"/>
  <c r="B20" i="45"/>
  <c r="D19" i="45"/>
  <c r="C19" i="45"/>
  <c r="B19" i="45"/>
  <c r="D18" i="45"/>
  <c r="C18" i="45"/>
  <c r="B18" i="45"/>
  <c r="D17" i="45"/>
  <c r="C17" i="45"/>
  <c r="B17" i="45"/>
  <c r="D16" i="45"/>
  <c r="C16" i="45"/>
  <c r="B16" i="45"/>
  <c r="D15" i="45"/>
  <c r="C15" i="45"/>
  <c r="B15" i="45"/>
  <c r="D14" i="45"/>
  <c r="C14" i="45"/>
  <c r="B14" i="45"/>
  <c r="D13" i="45"/>
  <c r="C13" i="45"/>
  <c r="B13" i="45"/>
  <c r="D12" i="45"/>
  <c r="C12" i="45"/>
  <c r="B12" i="45"/>
  <c r="D11" i="45"/>
  <c r="C11" i="45"/>
  <c r="B11" i="45"/>
  <c r="D10" i="45"/>
  <c r="C10" i="45"/>
  <c r="B10" i="45"/>
  <c r="D9" i="45"/>
  <c r="C9" i="45"/>
  <c r="B9" i="45"/>
  <c r="D8" i="45"/>
  <c r="C8" i="45"/>
  <c r="B8" i="45"/>
  <c r="D7" i="45"/>
  <c r="C7" i="45"/>
  <c r="B7" i="45"/>
  <c r="D6" i="45"/>
  <c r="C6" i="45"/>
  <c r="B6" i="45"/>
  <c r="D5" i="45"/>
  <c r="D3" i="45"/>
  <c r="D4" i="45"/>
  <c r="E5" i="45"/>
  <c r="C5" i="45"/>
  <c r="B5" i="45"/>
  <c r="C4" i="45"/>
  <c r="B4" i="45"/>
  <c r="C3" i="45"/>
  <c r="B3" i="45"/>
  <c r="D16" i="44"/>
  <c r="C16" i="44"/>
  <c r="B16" i="44"/>
  <c r="D15" i="44"/>
  <c r="C15" i="44"/>
  <c r="B15" i="44"/>
  <c r="D14" i="44"/>
  <c r="C14" i="44"/>
  <c r="B14" i="44"/>
  <c r="D13" i="44"/>
  <c r="C13" i="44"/>
  <c r="B13" i="44"/>
  <c r="D12" i="44"/>
  <c r="C12" i="44"/>
  <c r="B12" i="44"/>
  <c r="D11" i="44"/>
  <c r="D3" i="44"/>
  <c r="D4" i="44"/>
  <c r="D5" i="44"/>
  <c r="D6" i="44"/>
  <c r="D7" i="44"/>
  <c r="D8" i="44"/>
  <c r="D9" i="44"/>
  <c r="D10" i="44"/>
  <c r="E11" i="44"/>
  <c r="C11" i="44"/>
  <c r="B11" i="44"/>
  <c r="C10" i="44"/>
  <c r="B10" i="44"/>
  <c r="C9" i="44"/>
  <c r="B9" i="44"/>
  <c r="C8" i="44"/>
  <c r="B8" i="44"/>
  <c r="C7" i="44"/>
  <c r="B7" i="44"/>
  <c r="C6" i="44"/>
  <c r="B6" i="44"/>
  <c r="C5" i="44"/>
  <c r="B5" i="44"/>
  <c r="C4" i="44"/>
  <c r="B4" i="44"/>
  <c r="C3" i="44"/>
  <c r="B3" i="44"/>
  <c r="S100" i="1"/>
  <c r="D40" i="35"/>
  <c r="E13" i="45"/>
  <c r="E8" i="46"/>
  <c r="E28" i="47"/>
  <c r="E21" i="45"/>
  <c r="E20" i="46"/>
  <c r="E32" i="47"/>
  <c r="E37" i="45"/>
  <c r="E8" i="47"/>
  <c r="E9" i="45"/>
  <c r="E33" i="45"/>
  <c r="E4" i="47"/>
  <c r="E4" i="44"/>
  <c r="E8" i="44"/>
  <c r="E12" i="44"/>
  <c r="E16" i="44"/>
  <c r="E6" i="45"/>
  <c r="E10" i="45"/>
  <c r="E14" i="45"/>
  <c r="E18" i="45"/>
  <c r="E22" i="45"/>
  <c r="E26" i="45"/>
  <c r="E30" i="45"/>
  <c r="E34" i="45"/>
  <c r="E38" i="45"/>
  <c r="E42" i="45"/>
  <c r="E46" i="45"/>
  <c r="E5" i="46"/>
  <c r="E9" i="46"/>
  <c r="E13" i="46"/>
  <c r="E17" i="46"/>
  <c r="E21" i="46"/>
  <c r="E5" i="47"/>
  <c r="E13" i="47"/>
  <c r="E17" i="47"/>
  <c r="E25" i="47"/>
  <c r="E29" i="47"/>
  <c r="E37" i="47"/>
  <c r="E41" i="47"/>
  <c r="E49" i="47"/>
  <c r="E7" i="44"/>
  <c r="E41" i="45"/>
  <c r="E44" i="47"/>
  <c r="E40" i="47"/>
  <c r="E17" i="45"/>
  <c r="E5" i="44"/>
  <c r="E9" i="44"/>
  <c r="E13" i="44"/>
  <c r="E3" i="45"/>
  <c r="E7" i="45"/>
  <c r="E11" i="45"/>
  <c r="E15" i="45"/>
  <c r="E19" i="45"/>
  <c r="E23" i="45"/>
  <c r="E27" i="45"/>
  <c r="E31" i="45"/>
  <c r="E35" i="45"/>
  <c r="E39" i="45"/>
  <c r="E43" i="45"/>
  <c r="E47" i="45"/>
  <c r="E6" i="46"/>
  <c r="E10" i="46"/>
  <c r="E14" i="46"/>
  <c r="E18" i="46"/>
  <c r="E22" i="46"/>
  <c r="E6" i="47"/>
  <c r="E10" i="47"/>
  <c r="E14" i="47"/>
  <c r="E22" i="47"/>
  <c r="E26" i="47"/>
  <c r="E34" i="47"/>
  <c r="E38" i="47"/>
  <c r="E46" i="47"/>
  <c r="E50" i="47"/>
  <c r="E3" i="44"/>
  <c r="E25" i="45"/>
  <c r="E12" i="46"/>
  <c r="E15" i="44"/>
  <c r="E45" i="45"/>
  <c r="E16" i="47"/>
  <c r="E29" i="45"/>
  <c r="E16" i="46"/>
  <c r="E20" i="47"/>
  <c r="E6" i="44"/>
  <c r="E10" i="44"/>
  <c r="E14" i="44"/>
  <c r="E4" i="45"/>
  <c r="E8" i="45"/>
  <c r="E12" i="45"/>
  <c r="E16" i="45"/>
  <c r="E20" i="45"/>
  <c r="E24" i="45"/>
  <c r="E28" i="45"/>
  <c r="E32" i="45"/>
  <c r="E36" i="45"/>
  <c r="E40" i="45"/>
  <c r="E44" i="45"/>
  <c r="E3" i="46"/>
  <c r="E7" i="46"/>
  <c r="E11" i="46"/>
  <c r="E15" i="46"/>
  <c r="E19" i="46"/>
  <c r="E51" i="47"/>
  <c r="E7" i="47"/>
  <c r="E11" i="47"/>
  <c r="E19" i="47"/>
  <c r="E23" i="47"/>
  <c r="E31" i="47"/>
  <c r="E35" i="47"/>
  <c r="E43" i="47"/>
  <c r="E47" i="47"/>
  <c r="E3" i="47"/>
  <c r="E9" i="47"/>
  <c r="E12" i="47"/>
  <c r="E15" i="47"/>
  <c r="E18" i="47"/>
  <c r="E21" i="47"/>
  <c r="E24" i="47"/>
  <c r="E27" i="47"/>
  <c r="E30" i="47"/>
  <c r="E33" i="47"/>
  <c r="E36" i="47"/>
  <c r="E39" i="47"/>
  <c r="E42" i="47"/>
  <c r="E45" i="47"/>
  <c r="E48" i="47"/>
  <c r="S3" i="2"/>
  <c r="E55" i="36"/>
  <c r="S4" i="2"/>
  <c r="S5" i="2"/>
  <c r="S6" i="2"/>
  <c r="E56" i="36"/>
  <c r="S7" i="2"/>
  <c r="S8" i="2"/>
  <c r="E57" i="36"/>
  <c r="S9" i="2"/>
  <c r="S10" i="2"/>
  <c r="E59" i="36"/>
  <c r="S11" i="2"/>
  <c r="E60" i="36"/>
  <c r="S12" i="2"/>
  <c r="E61" i="36"/>
  <c r="S13" i="2"/>
  <c r="E62" i="36"/>
  <c r="S14" i="2"/>
  <c r="S15" i="2"/>
  <c r="S16" i="2"/>
  <c r="S17" i="2"/>
  <c r="S18" i="2"/>
  <c r="E63" i="36"/>
  <c r="S19" i="2"/>
  <c r="E64" i="36"/>
  <c r="S20" i="2"/>
  <c r="S21" i="2"/>
  <c r="E65" i="36"/>
  <c r="S22" i="2"/>
  <c r="E66" i="36"/>
  <c r="S23" i="2"/>
  <c r="E67" i="36"/>
  <c r="S24" i="2"/>
  <c r="S25" i="2"/>
  <c r="S26" i="2"/>
  <c r="E68" i="36"/>
  <c r="S27" i="2"/>
  <c r="S28" i="2"/>
  <c r="S29" i="2"/>
  <c r="S30" i="2"/>
  <c r="E69" i="36"/>
  <c r="S31" i="2"/>
  <c r="E70" i="36"/>
  <c r="S32" i="2"/>
  <c r="S33" i="2"/>
  <c r="E71" i="36"/>
  <c r="S34" i="2"/>
  <c r="E72" i="36"/>
  <c r="S35" i="2"/>
  <c r="S2" i="2"/>
  <c r="E54" i="36"/>
  <c r="E58" i="36"/>
  <c r="D3" i="36"/>
  <c r="C3" i="36"/>
  <c r="B3" i="36"/>
  <c r="S3" i="1"/>
  <c r="E92" i="36"/>
  <c r="S4" i="1"/>
  <c r="S5" i="1"/>
  <c r="E5" i="36"/>
  <c r="S6" i="1"/>
  <c r="E6" i="36"/>
  <c r="S7" i="1"/>
  <c r="E124" i="36"/>
  <c r="S8" i="1"/>
  <c r="E96" i="36"/>
  <c r="S9" i="1"/>
  <c r="S10" i="1"/>
  <c r="S11" i="1"/>
  <c r="E8" i="36"/>
  <c r="S12" i="1"/>
  <c r="E9" i="36"/>
  <c r="S13" i="1"/>
  <c r="E97" i="36"/>
  <c r="S14" i="1"/>
  <c r="S15" i="1"/>
  <c r="E11" i="36"/>
  <c r="S16" i="1"/>
  <c r="S17" i="1"/>
  <c r="E13" i="36"/>
  <c r="S18" i="1"/>
  <c r="E93" i="36"/>
  <c r="S19" i="1"/>
  <c r="E107" i="36"/>
  <c r="S20" i="1"/>
  <c r="E14" i="36"/>
  <c r="S21" i="1"/>
  <c r="S22" i="1"/>
  <c r="S23" i="1"/>
  <c r="E15" i="36"/>
  <c r="S24" i="1"/>
  <c r="E16" i="36"/>
  <c r="S25" i="1"/>
  <c r="E17" i="36"/>
  <c r="S26" i="1"/>
  <c r="S27" i="1"/>
  <c r="E98" i="36"/>
  <c r="S28" i="1"/>
  <c r="S29" i="1"/>
  <c r="E86" i="36"/>
  <c r="S30" i="1"/>
  <c r="E19" i="36"/>
  <c r="S31" i="1"/>
  <c r="E88" i="36"/>
  <c r="S32" i="1"/>
  <c r="E20" i="36"/>
  <c r="S33" i="1"/>
  <c r="S34" i="1"/>
  <c r="S35" i="1"/>
  <c r="E22" i="36"/>
  <c r="S36" i="1"/>
  <c r="E23" i="36"/>
  <c r="S37" i="1"/>
  <c r="E24" i="36"/>
  <c r="S38" i="1"/>
  <c r="S39" i="1"/>
  <c r="E118" i="36"/>
  <c r="S40" i="1"/>
  <c r="S41" i="1"/>
  <c r="E81" i="36"/>
  <c r="S42" i="1"/>
  <c r="E26" i="36"/>
  <c r="S43" i="1"/>
  <c r="E130" i="36"/>
  <c r="S44" i="1"/>
  <c r="S45" i="1"/>
  <c r="S46" i="1"/>
  <c r="S47" i="1"/>
  <c r="E83" i="36"/>
  <c r="S48" i="1"/>
  <c r="E28" i="36"/>
  <c r="S49" i="1"/>
  <c r="E29" i="36"/>
  <c r="S50" i="1"/>
  <c r="S51" i="1"/>
  <c r="E131" i="36"/>
  <c r="S52" i="1"/>
  <c r="S53" i="1"/>
  <c r="E32" i="36"/>
  <c r="S54" i="1"/>
  <c r="E76" i="36"/>
  <c r="S55" i="1"/>
  <c r="E33" i="36"/>
  <c r="S56" i="1"/>
  <c r="S57" i="1"/>
  <c r="S58" i="1"/>
  <c r="S59" i="1"/>
  <c r="E34" i="36"/>
  <c r="S60" i="1"/>
  <c r="E133" i="36"/>
  <c r="S61" i="1"/>
  <c r="E35" i="36"/>
  <c r="S62" i="1"/>
  <c r="S63" i="1"/>
  <c r="E91" i="36"/>
  <c r="S64" i="1"/>
  <c r="S65" i="1"/>
  <c r="E36" i="36"/>
  <c r="S66" i="1"/>
  <c r="E89" i="36"/>
  <c r="S67" i="1"/>
  <c r="E37" i="36"/>
  <c r="S68" i="1"/>
  <c r="E77" i="36"/>
  <c r="S69" i="1"/>
  <c r="S70" i="1"/>
  <c r="S71" i="1"/>
  <c r="E80" i="36"/>
  <c r="S72" i="1"/>
  <c r="E38" i="36"/>
  <c r="S73" i="1"/>
  <c r="E39" i="36"/>
  <c r="S74" i="1"/>
  <c r="S75" i="1"/>
  <c r="E84" i="36"/>
  <c r="S76" i="1"/>
  <c r="S77" i="1"/>
  <c r="E42" i="36"/>
  <c r="S78" i="1"/>
  <c r="E111" i="36"/>
  <c r="S79" i="1"/>
  <c r="E101" i="36"/>
  <c r="S80" i="1"/>
  <c r="E90" i="36"/>
  <c r="S81" i="1"/>
  <c r="S82" i="1"/>
  <c r="S83" i="1"/>
  <c r="E45" i="36"/>
  <c r="S84" i="1"/>
  <c r="E46" i="36"/>
  <c r="S85" i="1"/>
  <c r="E47" i="36"/>
  <c r="S86" i="1"/>
  <c r="S87" i="1"/>
  <c r="E82" i="36"/>
  <c r="S88" i="1"/>
  <c r="S89" i="1"/>
  <c r="E74" i="36"/>
  <c r="S90" i="1"/>
  <c r="E49" i="36"/>
  <c r="S91" i="1"/>
  <c r="E79" i="36"/>
  <c r="S92" i="1"/>
  <c r="S93" i="1"/>
  <c r="S94" i="1"/>
  <c r="S95" i="1"/>
  <c r="E51" i="36"/>
  <c r="S96" i="1"/>
  <c r="E115" i="36"/>
  <c r="S97" i="1"/>
  <c r="E52" i="36"/>
  <c r="S98" i="1"/>
  <c r="S99" i="1"/>
  <c r="E53" i="36"/>
  <c r="S2" i="1"/>
  <c r="E3" i="36"/>
  <c r="E105" i="36"/>
  <c r="D37" i="35"/>
  <c r="E120" i="36"/>
  <c r="D52" i="35"/>
  <c r="E78" i="36"/>
  <c r="D10" i="35"/>
  <c r="E134" i="36"/>
  <c r="D67" i="35"/>
  <c r="E125" i="36"/>
  <c r="D58" i="35"/>
  <c r="E117" i="36"/>
  <c r="D49" i="35"/>
  <c r="E106" i="36"/>
  <c r="D38" i="35"/>
  <c r="E129" i="36"/>
  <c r="D62" i="35"/>
  <c r="E95" i="36"/>
  <c r="D27" i="35"/>
  <c r="E127" i="36"/>
  <c r="D60" i="35"/>
  <c r="E128" i="36"/>
  <c r="D61" i="35"/>
  <c r="E99" i="36"/>
  <c r="D31" i="35"/>
  <c r="E135" i="36"/>
  <c r="D68" i="35"/>
  <c r="E122" i="36"/>
  <c r="D55" i="35"/>
  <c r="E123" i="36"/>
  <c r="D56" i="35"/>
  <c r="E30" i="36"/>
  <c r="E4" i="36"/>
  <c r="E132" i="36"/>
  <c r="E108" i="36"/>
  <c r="E75" i="36"/>
  <c r="E41" i="36"/>
  <c r="E116" i="36"/>
  <c r="E31" i="36"/>
  <c r="E103" i="36"/>
  <c r="E87" i="36"/>
  <c r="E12" i="36"/>
  <c r="E50" i="36"/>
  <c r="E109" i="36"/>
  <c r="E48" i="36"/>
  <c r="E40" i="36"/>
  <c r="E113" i="36"/>
  <c r="E73" i="36"/>
  <c r="E25" i="36"/>
  <c r="E18" i="36"/>
  <c r="E10" i="36"/>
  <c r="E85" i="36"/>
  <c r="E44" i="36"/>
  <c r="E110" i="36"/>
  <c r="E112" i="36"/>
  <c r="E27" i="36"/>
  <c r="E94" i="36"/>
  <c r="E100" i="36"/>
  <c r="E119" i="36"/>
  <c r="E114" i="36"/>
  <c r="E43" i="36"/>
  <c r="E126" i="36"/>
  <c r="E104" i="36"/>
  <c r="E102" i="36"/>
  <c r="E21" i="36"/>
  <c r="E121" i="36"/>
  <c r="E7" i="36"/>
  <c r="O46" i="12"/>
  <c r="H25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35" i="23"/>
  <c r="H39" i="23"/>
  <c r="H123" i="23"/>
  <c r="H124" i="23"/>
  <c r="H125" i="23"/>
  <c r="H126" i="23"/>
  <c r="H26" i="23"/>
  <c r="H127" i="23"/>
  <c r="H128" i="23"/>
  <c r="H40" i="23"/>
  <c r="H129" i="23"/>
  <c r="H130" i="23"/>
  <c r="H131" i="23"/>
  <c r="H132" i="23"/>
  <c r="H133" i="23"/>
  <c r="H37" i="23"/>
  <c r="H134" i="23"/>
  <c r="H135" i="23"/>
  <c r="B4" i="31"/>
  <c r="B6" i="31"/>
  <c r="D24" i="35"/>
  <c r="D57" i="35"/>
  <c r="D28" i="35"/>
  <c r="D51" i="35"/>
  <c r="D29" i="35"/>
  <c r="D25" i="35"/>
  <c r="D39" i="35"/>
  <c r="D53" i="35"/>
  <c r="D32" i="35"/>
  <c r="D3" i="35"/>
  <c r="D30" i="35"/>
  <c r="D19" i="35"/>
  <c r="D18" i="35"/>
  <c r="D20" i="35"/>
  <c r="D26" i="35"/>
  <c r="D50" i="35"/>
  <c r="D35" i="35"/>
  <c r="D13" i="35"/>
  <c r="D63" i="35"/>
  <c r="D4" i="35"/>
  <c r="D34" i="35"/>
  <c r="D15" i="35"/>
  <c r="D5" i="35"/>
  <c r="D64" i="35"/>
  <c r="D8" i="35"/>
  <c r="D65" i="35"/>
  <c r="D36" i="35"/>
  <c r="D44" i="35"/>
  <c r="D66" i="35"/>
  <c r="D45" i="35"/>
  <c r="D23" i="35"/>
  <c r="D48" i="35"/>
  <c r="D21" i="35"/>
  <c r="D9" i="35"/>
  <c r="D59" i="35"/>
  <c r="D42" i="35"/>
  <c r="D12" i="35"/>
  <c r="D16" i="35"/>
  <c r="D43" i="35"/>
  <c r="D33" i="35"/>
  <c r="D22" i="35"/>
  <c r="D54" i="35"/>
  <c r="D14" i="35"/>
  <c r="D7" i="35"/>
  <c r="D6" i="35"/>
  <c r="D11" i="35"/>
  <c r="D46" i="35"/>
  <c r="D17" i="35"/>
  <c r="D47" i="35"/>
  <c r="D41" i="35"/>
  <c r="C40" i="35"/>
  <c r="B40" i="35"/>
  <c r="C37" i="35"/>
  <c r="B37" i="35"/>
  <c r="C135" i="35"/>
  <c r="B135" i="35"/>
  <c r="C134" i="35"/>
  <c r="B134" i="35"/>
  <c r="C58" i="35"/>
  <c r="B58" i="35"/>
  <c r="C133" i="35"/>
  <c r="B133" i="35"/>
  <c r="C132" i="35"/>
  <c r="B132" i="35"/>
  <c r="C62" i="35"/>
  <c r="B62" i="35"/>
  <c r="C31" i="35"/>
  <c r="B31" i="35"/>
  <c r="C55" i="35"/>
  <c r="B55" i="35"/>
  <c r="C131" i="35"/>
  <c r="B131" i="35"/>
  <c r="C10" i="35"/>
  <c r="B10" i="35"/>
  <c r="C67" i="35"/>
  <c r="B67" i="35"/>
  <c r="C130" i="35"/>
  <c r="B130" i="35"/>
  <c r="C129" i="35"/>
  <c r="B129" i="35"/>
  <c r="C128" i="35"/>
  <c r="B128" i="35"/>
  <c r="C49" i="35"/>
  <c r="B49" i="35"/>
  <c r="C127" i="35"/>
  <c r="B127" i="35"/>
  <c r="C126" i="35"/>
  <c r="B126" i="35"/>
  <c r="C27" i="35"/>
  <c r="B27" i="35"/>
  <c r="C68" i="35"/>
  <c r="B68" i="35"/>
  <c r="C56" i="35"/>
  <c r="B56" i="35"/>
  <c r="C52" i="35"/>
  <c r="B52" i="35"/>
  <c r="C125" i="35"/>
  <c r="B125" i="35"/>
  <c r="C124" i="35"/>
  <c r="B124" i="35"/>
  <c r="C123" i="35"/>
  <c r="B123" i="35"/>
  <c r="C122" i="35"/>
  <c r="B122" i="35"/>
  <c r="C121" i="35"/>
  <c r="B121" i="35"/>
  <c r="C120" i="35"/>
  <c r="B120" i="35"/>
  <c r="C38" i="35"/>
  <c r="B38" i="35"/>
  <c r="C119" i="35"/>
  <c r="B119" i="35"/>
  <c r="C60" i="35"/>
  <c r="B60" i="35"/>
  <c r="C61" i="35"/>
  <c r="B61" i="35"/>
  <c r="C118" i="35"/>
  <c r="B118" i="35"/>
  <c r="C117" i="35"/>
  <c r="B117" i="35"/>
  <c r="C116" i="35"/>
  <c r="B116" i="35"/>
  <c r="C41" i="35"/>
  <c r="B41" i="35"/>
  <c r="C115" i="35"/>
  <c r="B115" i="35"/>
  <c r="C47" i="35"/>
  <c r="B47" i="35"/>
  <c r="C114" i="35"/>
  <c r="B114" i="35"/>
  <c r="C17" i="35"/>
  <c r="B17" i="35"/>
  <c r="C46" i="35"/>
  <c r="B46" i="35"/>
  <c r="C113" i="35"/>
  <c r="B113" i="35"/>
  <c r="C11" i="35"/>
  <c r="B11" i="35"/>
  <c r="C112" i="35"/>
  <c r="B112" i="35"/>
  <c r="C6" i="35"/>
  <c r="B6" i="35"/>
  <c r="C7" i="35"/>
  <c r="B7" i="35"/>
  <c r="C14" i="35"/>
  <c r="B14" i="35"/>
  <c r="C111" i="35"/>
  <c r="B111" i="35"/>
  <c r="C54" i="35"/>
  <c r="B54" i="35"/>
  <c r="C110" i="35"/>
  <c r="B110" i="35"/>
  <c r="C109" i="35"/>
  <c r="B109" i="35"/>
  <c r="C108" i="35"/>
  <c r="B108" i="35"/>
  <c r="C107" i="35"/>
  <c r="B107" i="35"/>
  <c r="C22" i="35"/>
  <c r="B22" i="35"/>
  <c r="C33" i="35"/>
  <c r="B33" i="35"/>
  <c r="C43" i="35"/>
  <c r="B43" i="35"/>
  <c r="C106" i="35"/>
  <c r="B106" i="35"/>
  <c r="C105" i="35"/>
  <c r="B105" i="35"/>
  <c r="C16" i="35"/>
  <c r="B16" i="35"/>
  <c r="C104" i="35"/>
  <c r="B104" i="35"/>
  <c r="C103" i="35"/>
  <c r="B103" i="35"/>
  <c r="C102" i="35"/>
  <c r="B102" i="35"/>
  <c r="C12" i="35"/>
  <c r="B12" i="35"/>
  <c r="C42" i="35"/>
  <c r="B42" i="35"/>
  <c r="C59" i="35"/>
  <c r="B59" i="35"/>
  <c r="C9" i="35"/>
  <c r="B9" i="35"/>
  <c r="C101" i="35"/>
  <c r="B101" i="35"/>
  <c r="C21" i="35"/>
  <c r="B21" i="35"/>
  <c r="C100" i="35"/>
  <c r="B100" i="35"/>
  <c r="C48" i="35"/>
  <c r="B48" i="35"/>
  <c r="C23" i="35"/>
  <c r="B23" i="35"/>
  <c r="C45" i="35"/>
  <c r="B45" i="35"/>
  <c r="C99" i="35"/>
  <c r="B99" i="35"/>
  <c r="C66" i="35"/>
  <c r="B66" i="35"/>
  <c r="C98" i="35"/>
  <c r="B98" i="35"/>
  <c r="C44" i="35"/>
  <c r="B44" i="35"/>
  <c r="C36" i="35"/>
  <c r="B36" i="35"/>
  <c r="C65" i="35"/>
  <c r="B65" i="35"/>
  <c r="C97" i="35"/>
  <c r="B97" i="35"/>
  <c r="C8" i="35"/>
  <c r="B8" i="35"/>
  <c r="C96" i="35"/>
  <c r="B96" i="35"/>
  <c r="C95" i="35"/>
  <c r="B95" i="35"/>
  <c r="C64" i="35"/>
  <c r="B64" i="35"/>
  <c r="C5" i="35"/>
  <c r="B5" i="35"/>
  <c r="C94" i="35"/>
  <c r="B94" i="35"/>
  <c r="C93" i="35"/>
  <c r="B93" i="35"/>
  <c r="C15" i="35"/>
  <c r="B15" i="35"/>
  <c r="C92" i="35"/>
  <c r="B92" i="35"/>
  <c r="C34" i="35"/>
  <c r="B34" i="35"/>
  <c r="C4" i="35"/>
  <c r="B4" i="35"/>
  <c r="C63" i="35"/>
  <c r="B63" i="35"/>
  <c r="C91" i="35"/>
  <c r="B91" i="35"/>
  <c r="C13" i="35"/>
  <c r="B13" i="35"/>
  <c r="C35" i="35"/>
  <c r="B35" i="35"/>
  <c r="C50" i="35"/>
  <c r="B50" i="35"/>
  <c r="C90" i="35"/>
  <c r="B90" i="35"/>
  <c r="C89" i="35"/>
  <c r="B89" i="35"/>
  <c r="C88" i="35"/>
  <c r="B88" i="35"/>
  <c r="C87" i="35"/>
  <c r="B87" i="35"/>
  <c r="C26" i="35"/>
  <c r="B26" i="35"/>
  <c r="C86" i="35"/>
  <c r="B86" i="35"/>
  <c r="C85" i="35"/>
  <c r="B85" i="35"/>
  <c r="C20" i="35"/>
  <c r="B20" i="35"/>
  <c r="C84" i="35"/>
  <c r="B84" i="35"/>
  <c r="C18" i="35"/>
  <c r="B18" i="35"/>
  <c r="C19" i="35"/>
  <c r="B19" i="35"/>
  <c r="C30" i="35"/>
  <c r="B30" i="35"/>
  <c r="C83" i="35"/>
  <c r="B83" i="35"/>
  <c r="C82" i="35"/>
  <c r="B82" i="35"/>
  <c r="C3" i="35"/>
  <c r="B3" i="35"/>
  <c r="C81" i="35"/>
  <c r="B81" i="35"/>
  <c r="C32" i="35"/>
  <c r="B32" i="35"/>
  <c r="C53" i="35"/>
  <c r="B53" i="35"/>
  <c r="C80" i="35"/>
  <c r="B80" i="35"/>
  <c r="C39" i="35"/>
  <c r="B39" i="35"/>
  <c r="C25" i="35"/>
  <c r="B25" i="35"/>
  <c r="C79" i="35"/>
  <c r="B79" i="35"/>
  <c r="C78" i="35"/>
  <c r="B78" i="35"/>
  <c r="C77" i="35"/>
  <c r="B77" i="35"/>
  <c r="C76" i="35"/>
  <c r="B76" i="35"/>
  <c r="C29" i="35"/>
  <c r="B29" i="35"/>
  <c r="C75" i="35"/>
  <c r="B75" i="35"/>
  <c r="C74" i="35"/>
  <c r="B74" i="35"/>
  <c r="C51" i="35"/>
  <c r="B51" i="35"/>
  <c r="C73" i="35"/>
  <c r="B73" i="35"/>
  <c r="C28" i="35"/>
  <c r="B28" i="35"/>
  <c r="C57" i="35"/>
  <c r="B57" i="35"/>
  <c r="C72" i="35"/>
  <c r="B72" i="35"/>
  <c r="C71" i="35"/>
  <c r="B71" i="35"/>
  <c r="C70" i="35"/>
  <c r="B70" i="35"/>
  <c r="C24" i="35"/>
  <c r="B24" i="35"/>
  <c r="C69" i="35"/>
  <c r="B69" i="35"/>
  <c r="D25" i="34"/>
  <c r="D87" i="34"/>
  <c r="D63" i="34"/>
  <c r="D127" i="34"/>
  <c r="D88" i="34"/>
  <c r="D69" i="34"/>
  <c r="D128" i="34"/>
  <c r="D78" i="34"/>
  <c r="D95" i="34"/>
  <c r="D79" i="34"/>
  <c r="D53" i="34"/>
  <c r="D96" i="34"/>
  <c r="D37" i="34"/>
  <c r="D93" i="34"/>
  <c r="D80" i="34"/>
  <c r="D81" i="34"/>
  <c r="D38" i="34"/>
  <c r="D70" i="34"/>
  <c r="D129" i="34"/>
  <c r="D130" i="34"/>
  <c r="D131" i="34"/>
  <c r="D97" i="34"/>
  <c r="D71" i="34"/>
  <c r="D132" i="34"/>
  <c r="D89" i="34"/>
  <c r="D24" i="34"/>
  <c r="D94" i="34"/>
  <c r="D133" i="34"/>
  <c r="D134" i="34"/>
  <c r="D39" i="34"/>
  <c r="D135" i="34"/>
  <c r="D90" i="34"/>
  <c r="D91" i="34"/>
  <c r="D125" i="34"/>
  <c r="D126" i="34"/>
  <c r="D54" i="34"/>
  <c r="D72" i="34"/>
  <c r="D64" i="34"/>
  <c r="D11" i="34"/>
  <c r="D40" i="34"/>
  <c r="D4" i="34"/>
  <c r="D98" i="34"/>
  <c r="D65" i="34"/>
  <c r="D66" i="34"/>
  <c r="D82" i="34"/>
  <c r="D99" i="34"/>
  <c r="D100" i="34"/>
  <c r="D101" i="34"/>
  <c r="D102" i="34"/>
  <c r="D103" i="34"/>
  <c r="D46" i="34"/>
  <c r="D9" i="34"/>
  <c r="D41" i="34"/>
  <c r="D15" i="34"/>
  <c r="D27" i="34"/>
  <c r="D104" i="34"/>
  <c r="D10" i="34"/>
  <c r="D105" i="34"/>
  <c r="D106" i="34"/>
  <c r="D16" i="34"/>
  <c r="D42" i="34"/>
  <c r="D55" i="34"/>
  <c r="D107" i="34"/>
  <c r="D31" i="34"/>
  <c r="D108" i="34"/>
  <c r="D12" i="34"/>
  <c r="D56" i="34"/>
  <c r="D109" i="34"/>
  <c r="D43" i="34"/>
  <c r="D110" i="34"/>
  <c r="D83" i="34"/>
  <c r="D47" i="34"/>
  <c r="D28" i="34"/>
  <c r="D67" i="34"/>
  <c r="D29" i="34"/>
  <c r="D111" i="34"/>
  <c r="D48" i="34"/>
  <c r="D44" i="34"/>
  <c r="D112" i="34"/>
  <c r="D32" i="34"/>
  <c r="D113" i="34"/>
  <c r="D114" i="34"/>
  <c r="D115" i="34"/>
  <c r="D33" i="34"/>
  <c r="D30" i="34"/>
  <c r="D73" i="34"/>
  <c r="D13" i="34"/>
  <c r="D57" i="34"/>
  <c r="D17" i="34"/>
  <c r="D58" i="34"/>
  <c r="D74" i="34"/>
  <c r="D116" i="34"/>
  <c r="D49" i="34"/>
  <c r="D59" i="34"/>
  <c r="D34" i="34"/>
  <c r="D7" i="34"/>
  <c r="D18" i="34"/>
  <c r="D19" i="34"/>
  <c r="D60" i="34"/>
  <c r="D92" i="34"/>
  <c r="D35" i="34"/>
  <c r="D20" i="34"/>
  <c r="D84" i="34"/>
  <c r="D14" i="34"/>
  <c r="D50" i="34"/>
  <c r="D51" i="34"/>
  <c r="D8" i="34"/>
  <c r="D36" i="34"/>
  <c r="D52" i="34"/>
  <c r="D117" i="34"/>
  <c r="D85" i="34"/>
  <c r="D21" i="34"/>
  <c r="D75" i="34"/>
  <c r="D22" i="34"/>
  <c r="D45" i="34"/>
  <c r="D118" i="34"/>
  <c r="D119" i="34"/>
  <c r="D120" i="34"/>
  <c r="D61" i="34"/>
  <c r="D23" i="34"/>
  <c r="D68" i="34"/>
  <c r="D76" i="34"/>
  <c r="D121" i="34"/>
  <c r="D6" i="34"/>
  <c r="D5" i="34"/>
  <c r="D3" i="34"/>
  <c r="D86" i="34"/>
  <c r="D122" i="34"/>
  <c r="D77" i="34"/>
  <c r="D123" i="34"/>
  <c r="D62" i="34"/>
  <c r="D124" i="34"/>
  <c r="D26" i="34"/>
  <c r="C25" i="34"/>
  <c r="B25" i="34"/>
  <c r="C91" i="34"/>
  <c r="B91" i="34"/>
  <c r="C90" i="34"/>
  <c r="B90" i="34"/>
  <c r="C135" i="34"/>
  <c r="B135" i="34"/>
  <c r="C39" i="34"/>
  <c r="B39" i="34"/>
  <c r="C134" i="34"/>
  <c r="B134" i="34"/>
  <c r="C133" i="34"/>
  <c r="B133" i="34"/>
  <c r="C94" i="34"/>
  <c r="B94" i="34"/>
  <c r="C24" i="34"/>
  <c r="B24" i="34"/>
  <c r="C89" i="34"/>
  <c r="B89" i="34"/>
  <c r="C132" i="34"/>
  <c r="B132" i="34"/>
  <c r="C71" i="34"/>
  <c r="B71" i="34"/>
  <c r="C97" i="34"/>
  <c r="B97" i="34"/>
  <c r="C131" i="34"/>
  <c r="B131" i="34"/>
  <c r="C130" i="34"/>
  <c r="B130" i="34"/>
  <c r="C129" i="34"/>
  <c r="B129" i="34"/>
  <c r="C70" i="34"/>
  <c r="B70" i="34"/>
  <c r="C38" i="34"/>
  <c r="B38" i="34"/>
  <c r="C81" i="34"/>
  <c r="B81" i="34"/>
  <c r="C80" i="34"/>
  <c r="B80" i="34"/>
  <c r="C93" i="34"/>
  <c r="B93" i="34"/>
  <c r="C37" i="34"/>
  <c r="B37" i="34"/>
  <c r="C96" i="34"/>
  <c r="B96" i="34"/>
  <c r="C53" i="34"/>
  <c r="B53" i="34"/>
  <c r="C79" i="34"/>
  <c r="B79" i="34"/>
  <c r="C95" i="34"/>
  <c r="B95" i="34"/>
  <c r="C78" i="34"/>
  <c r="B78" i="34"/>
  <c r="C128" i="34"/>
  <c r="B128" i="34"/>
  <c r="C69" i="34"/>
  <c r="B69" i="34"/>
  <c r="C88" i="34"/>
  <c r="B88" i="34"/>
  <c r="C127" i="34"/>
  <c r="B127" i="34"/>
  <c r="C63" i="34"/>
  <c r="B63" i="34"/>
  <c r="C87" i="34"/>
  <c r="B87" i="34"/>
  <c r="C126" i="34"/>
  <c r="B126" i="34"/>
  <c r="C125" i="34"/>
  <c r="B125" i="34"/>
  <c r="C124" i="34"/>
  <c r="B124" i="34"/>
  <c r="C62" i="34"/>
  <c r="B62" i="34"/>
  <c r="C123" i="34"/>
  <c r="B123" i="34"/>
  <c r="C77" i="34"/>
  <c r="B77" i="34"/>
  <c r="C122" i="34"/>
  <c r="B122" i="34"/>
  <c r="C86" i="34"/>
  <c r="B86" i="34"/>
  <c r="C3" i="34"/>
  <c r="B3" i="34"/>
  <c r="C5" i="34"/>
  <c r="B5" i="34"/>
  <c r="C6" i="34"/>
  <c r="B6" i="34"/>
  <c r="C121" i="34"/>
  <c r="B121" i="34"/>
  <c r="C76" i="34"/>
  <c r="B76" i="34"/>
  <c r="C68" i="34"/>
  <c r="B68" i="34"/>
  <c r="C23" i="34"/>
  <c r="B23" i="34"/>
  <c r="C61" i="34"/>
  <c r="B61" i="34"/>
  <c r="C120" i="34"/>
  <c r="B120" i="34"/>
  <c r="C119" i="34"/>
  <c r="B119" i="34"/>
  <c r="C118" i="34"/>
  <c r="B118" i="34"/>
  <c r="C45" i="34"/>
  <c r="B45" i="34"/>
  <c r="C22" i="34"/>
  <c r="B22" i="34"/>
  <c r="C75" i="34"/>
  <c r="B75" i="34"/>
  <c r="C21" i="34"/>
  <c r="B21" i="34"/>
  <c r="C85" i="34"/>
  <c r="B85" i="34"/>
  <c r="C117" i="34"/>
  <c r="B117" i="34"/>
  <c r="C52" i="34"/>
  <c r="B52" i="34"/>
  <c r="C36" i="34"/>
  <c r="B36" i="34"/>
  <c r="C8" i="34"/>
  <c r="B8" i="34"/>
  <c r="C51" i="34"/>
  <c r="B51" i="34"/>
  <c r="C50" i="34"/>
  <c r="B50" i="34"/>
  <c r="C14" i="34"/>
  <c r="B14" i="34"/>
  <c r="C84" i="34"/>
  <c r="B84" i="34"/>
  <c r="C20" i="34"/>
  <c r="B20" i="34"/>
  <c r="C35" i="34"/>
  <c r="B35" i="34"/>
  <c r="C92" i="34"/>
  <c r="B92" i="34"/>
  <c r="C60" i="34"/>
  <c r="B60" i="34"/>
  <c r="C19" i="34"/>
  <c r="B19" i="34"/>
  <c r="C18" i="34"/>
  <c r="B18" i="34"/>
  <c r="C7" i="34"/>
  <c r="B7" i="34"/>
  <c r="C34" i="34"/>
  <c r="B34" i="34"/>
  <c r="C59" i="34"/>
  <c r="B59" i="34"/>
  <c r="C49" i="34"/>
  <c r="B49" i="34"/>
  <c r="C116" i="34"/>
  <c r="B116" i="34"/>
  <c r="C74" i="34"/>
  <c r="B74" i="34"/>
  <c r="C58" i="34"/>
  <c r="B58" i="34"/>
  <c r="C17" i="34"/>
  <c r="B17" i="34"/>
  <c r="C57" i="34"/>
  <c r="B57" i="34"/>
  <c r="C13" i="34"/>
  <c r="B13" i="34"/>
  <c r="C73" i="34"/>
  <c r="B73" i="34"/>
  <c r="C30" i="34"/>
  <c r="B30" i="34"/>
  <c r="C33" i="34"/>
  <c r="B33" i="34"/>
  <c r="C115" i="34"/>
  <c r="B115" i="34"/>
  <c r="C114" i="34"/>
  <c r="B114" i="34"/>
  <c r="C113" i="34"/>
  <c r="B113" i="34"/>
  <c r="C32" i="34"/>
  <c r="B32" i="34"/>
  <c r="C112" i="34"/>
  <c r="B112" i="34"/>
  <c r="C44" i="34"/>
  <c r="B44" i="34"/>
  <c r="C48" i="34"/>
  <c r="B48" i="34"/>
  <c r="C111" i="34"/>
  <c r="B111" i="34"/>
  <c r="C29" i="34"/>
  <c r="B29" i="34"/>
  <c r="C67" i="34"/>
  <c r="B67" i="34"/>
  <c r="C28" i="34"/>
  <c r="B28" i="34"/>
  <c r="C47" i="34"/>
  <c r="B47" i="34"/>
  <c r="C83" i="34"/>
  <c r="B83" i="34"/>
  <c r="C110" i="34"/>
  <c r="B110" i="34"/>
  <c r="C43" i="34"/>
  <c r="B43" i="34"/>
  <c r="C109" i="34"/>
  <c r="B109" i="34"/>
  <c r="C56" i="34"/>
  <c r="B56" i="34"/>
  <c r="C12" i="34"/>
  <c r="B12" i="34"/>
  <c r="C108" i="34"/>
  <c r="B108" i="34"/>
  <c r="C31" i="34"/>
  <c r="B31" i="34"/>
  <c r="C107" i="34"/>
  <c r="B107" i="34"/>
  <c r="C55" i="34"/>
  <c r="B55" i="34"/>
  <c r="C42" i="34"/>
  <c r="B42" i="34"/>
  <c r="C16" i="34"/>
  <c r="B16" i="34"/>
  <c r="C106" i="34"/>
  <c r="B106" i="34"/>
  <c r="C105" i="34"/>
  <c r="B105" i="34"/>
  <c r="C10" i="34"/>
  <c r="B10" i="34"/>
  <c r="C104" i="34"/>
  <c r="B104" i="34"/>
  <c r="C27" i="34"/>
  <c r="B27" i="34"/>
  <c r="C15" i="34"/>
  <c r="B15" i="34"/>
  <c r="C41" i="34"/>
  <c r="B41" i="34"/>
  <c r="C9" i="34"/>
  <c r="B9" i="34"/>
  <c r="C46" i="34"/>
  <c r="B46" i="34"/>
  <c r="C103" i="34"/>
  <c r="B103" i="34"/>
  <c r="C102" i="34"/>
  <c r="B102" i="34"/>
  <c r="C101" i="34"/>
  <c r="B101" i="34"/>
  <c r="C100" i="34"/>
  <c r="B100" i="34"/>
  <c r="C99" i="34"/>
  <c r="B99" i="34"/>
  <c r="C82" i="34"/>
  <c r="B82" i="34"/>
  <c r="C66" i="34"/>
  <c r="B66" i="34"/>
  <c r="C65" i="34"/>
  <c r="B65" i="34"/>
  <c r="C98" i="34"/>
  <c r="B98" i="34"/>
  <c r="C4" i="34"/>
  <c r="B4" i="34"/>
  <c r="C40" i="34"/>
  <c r="B40" i="34"/>
  <c r="C11" i="34"/>
  <c r="B11" i="34"/>
  <c r="C64" i="34"/>
  <c r="B64" i="34"/>
  <c r="C72" i="34"/>
  <c r="B72" i="34"/>
  <c r="C54" i="34"/>
  <c r="B54" i="34"/>
  <c r="C26" i="34"/>
  <c r="B26" i="34"/>
  <c r="D135" i="33"/>
  <c r="D116" i="33"/>
  <c r="D49" i="33"/>
  <c r="D117" i="33"/>
  <c r="D118" i="33"/>
  <c r="D20" i="33"/>
  <c r="D119" i="33"/>
  <c r="D120" i="33"/>
  <c r="D121" i="33"/>
  <c r="D122" i="33"/>
  <c r="D123" i="33"/>
  <c r="D124" i="33"/>
  <c r="D59" i="33"/>
  <c r="D125" i="33"/>
  <c r="D64" i="33"/>
  <c r="D56" i="33"/>
  <c r="D57" i="33"/>
  <c r="D14" i="33"/>
  <c r="D50" i="33"/>
  <c r="D126" i="33"/>
  <c r="D127" i="33"/>
  <c r="D128" i="33"/>
  <c r="D45" i="33"/>
  <c r="D129" i="33"/>
  <c r="D130" i="33"/>
  <c r="D46" i="33"/>
  <c r="D60" i="33"/>
  <c r="D61" i="33"/>
  <c r="D131" i="33"/>
  <c r="D36" i="33"/>
  <c r="D51" i="33"/>
  <c r="D132" i="33"/>
  <c r="D133" i="33"/>
  <c r="D134" i="33"/>
  <c r="D115" i="33"/>
  <c r="D37" i="33"/>
  <c r="D8" i="33"/>
  <c r="D66" i="33"/>
  <c r="D24" i="33"/>
  <c r="D25" i="33"/>
  <c r="D67" i="33"/>
  <c r="D68" i="33"/>
  <c r="D15" i="33"/>
  <c r="D69" i="33"/>
  <c r="D6" i="33"/>
  <c r="D70" i="33"/>
  <c r="D71" i="33"/>
  <c r="D72" i="33"/>
  <c r="D73" i="33"/>
  <c r="D74" i="33"/>
  <c r="D75" i="33"/>
  <c r="D29" i="33"/>
  <c r="D9" i="33"/>
  <c r="D16" i="33"/>
  <c r="D76" i="33"/>
  <c r="D77" i="33"/>
  <c r="D26" i="33"/>
  <c r="D78" i="33"/>
  <c r="D79" i="33"/>
  <c r="D30" i="33"/>
  <c r="D80" i="33"/>
  <c r="D81" i="33"/>
  <c r="D82" i="33"/>
  <c r="D4" i="33"/>
  <c r="D83" i="33"/>
  <c r="D43" i="33"/>
  <c r="D21" i="33"/>
  <c r="D84" i="33"/>
  <c r="D85" i="33"/>
  <c r="D86" i="33"/>
  <c r="D87" i="33"/>
  <c r="D31" i="33"/>
  <c r="D32" i="33"/>
  <c r="D38" i="33"/>
  <c r="D88" i="33"/>
  <c r="D89" i="33"/>
  <c r="D10" i="33"/>
  <c r="D44" i="33"/>
  <c r="D90" i="33"/>
  <c r="D17" i="33"/>
  <c r="D91" i="33"/>
  <c r="D39" i="33"/>
  <c r="D5" i="33"/>
  <c r="D22" i="33"/>
  <c r="D40" i="33"/>
  <c r="D92" i="33"/>
  <c r="D93" i="33"/>
  <c r="D94" i="33"/>
  <c r="D27" i="33"/>
  <c r="D28" i="33"/>
  <c r="D62" i="33"/>
  <c r="D52" i="33"/>
  <c r="D54" i="33"/>
  <c r="D95" i="33"/>
  <c r="D96" i="33"/>
  <c r="D33" i="33"/>
  <c r="D34" i="33"/>
  <c r="D97" i="33"/>
  <c r="D11" i="33"/>
  <c r="D55" i="33"/>
  <c r="D47" i="33"/>
  <c r="D18" i="33"/>
  <c r="D65" i="33"/>
  <c r="D53" i="33"/>
  <c r="D98" i="33"/>
  <c r="D99" i="33"/>
  <c r="D100" i="33"/>
  <c r="D58" i="33"/>
  <c r="D12" i="33"/>
  <c r="D101" i="33"/>
  <c r="D63" i="33"/>
  <c r="D102" i="33"/>
  <c r="D103" i="33"/>
  <c r="D104" i="33"/>
  <c r="D105" i="33"/>
  <c r="D106" i="33"/>
  <c r="D107" i="33"/>
  <c r="D108" i="33"/>
  <c r="D109" i="33"/>
  <c r="D7" i="33"/>
  <c r="D35" i="33"/>
  <c r="D19" i="33"/>
  <c r="D110" i="33"/>
  <c r="D41" i="33"/>
  <c r="D3" i="33"/>
  <c r="D111" i="33"/>
  <c r="D23" i="33"/>
  <c r="D112" i="33"/>
  <c r="D48" i="33"/>
  <c r="D113" i="33"/>
  <c r="D13" i="33"/>
  <c r="D114" i="33"/>
  <c r="D42" i="33"/>
  <c r="C135" i="33"/>
  <c r="B135" i="33"/>
  <c r="C134" i="33"/>
  <c r="B134" i="33"/>
  <c r="C133" i="33"/>
  <c r="B133" i="33"/>
  <c r="C132" i="33"/>
  <c r="B132" i="33"/>
  <c r="C51" i="33"/>
  <c r="B51" i="33"/>
  <c r="C36" i="33"/>
  <c r="B36" i="33"/>
  <c r="C131" i="33"/>
  <c r="B131" i="33"/>
  <c r="C61" i="33"/>
  <c r="B61" i="33"/>
  <c r="C60" i="33"/>
  <c r="B60" i="33"/>
  <c r="C46" i="33"/>
  <c r="B46" i="33"/>
  <c r="C130" i="33"/>
  <c r="B130" i="33"/>
  <c r="C129" i="33"/>
  <c r="B129" i="33"/>
  <c r="C45" i="33"/>
  <c r="B45" i="33"/>
  <c r="C128" i="33"/>
  <c r="B128" i="33"/>
  <c r="C127" i="33"/>
  <c r="B127" i="33"/>
  <c r="C126" i="33"/>
  <c r="B126" i="33"/>
  <c r="C50" i="33"/>
  <c r="B50" i="33"/>
  <c r="C14" i="33"/>
  <c r="B14" i="33"/>
  <c r="C57" i="33"/>
  <c r="B57" i="33"/>
  <c r="C56" i="33"/>
  <c r="B56" i="33"/>
  <c r="C64" i="33"/>
  <c r="B64" i="33"/>
  <c r="C125" i="33"/>
  <c r="B125" i="33"/>
  <c r="C59" i="33"/>
  <c r="B59" i="33"/>
  <c r="C124" i="33"/>
  <c r="B124" i="33"/>
  <c r="C123" i="33"/>
  <c r="B123" i="33"/>
  <c r="C122" i="33"/>
  <c r="B122" i="33"/>
  <c r="C121" i="33"/>
  <c r="B121" i="33"/>
  <c r="C120" i="33"/>
  <c r="B120" i="33"/>
  <c r="C119" i="33"/>
  <c r="B119" i="33"/>
  <c r="C20" i="33"/>
  <c r="B20" i="33"/>
  <c r="C118" i="33"/>
  <c r="B118" i="33"/>
  <c r="C117" i="33"/>
  <c r="B117" i="33"/>
  <c r="C49" i="33"/>
  <c r="B49" i="33"/>
  <c r="C116" i="33"/>
  <c r="B116" i="33"/>
  <c r="C115" i="33"/>
  <c r="B115" i="33"/>
  <c r="C114" i="33"/>
  <c r="B114" i="33"/>
  <c r="C13" i="33"/>
  <c r="B13" i="33"/>
  <c r="C113" i="33"/>
  <c r="B113" i="33"/>
  <c r="C48" i="33"/>
  <c r="B48" i="33"/>
  <c r="C112" i="33"/>
  <c r="B112" i="33"/>
  <c r="C23" i="33"/>
  <c r="B23" i="33"/>
  <c r="C111" i="33"/>
  <c r="B111" i="33"/>
  <c r="C3" i="33"/>
  <c r="B3" i="33"/>
  <c r="C41" i="33"/>
  <c r="B41" i="33"/>
  <c r="C110" i="33"/>
  <c r="B110" i="33"/>
  <c r="C19" i="33"/>
  <c r="B19" i="33"/>
  <c r="C35" i="33"/>
  <c r="B35" i="33"/>
  <c r="C7" i="33"/>
  <c r="B7" i="33"/>
  <c r="C109" i="33"/>
  <c r="B109" i="33"/>
  <c r="C108" i="33"/>
  <c r="B108" i="33"/>
  <c r="C107" i="33"/>
  <c r="B107" i="33"/>
  <c r="C106" i="33"/>
  <c r="B106" i="33"/>
  <c r="C105" i="33"/>
  <c r="B105" i="33"/>
  <c r="C104" i="33"/>
  <c r="B104" i="33"/>
  <c r="C103" i="33"/>
  <c r="B103" i="33"/>
  <c r="C102" i="33"/>
  <c r="B102" i="33"/>
  <c r="C63" i="33"/>
  <c r="B63" i="33"/>
  <c r="C101" i="33"/>
  <c r="B101" i="33"/>
  <c r="C12" i="33"/>
  <c r="B12" i="33"/>
  <c r="C58" i="33"/>
  <c r="B58" i="33"/>
  <c r="C100" i="33"/>
  <c r="B100" i="33"/>
  <c r="C99" i="33"/>
  <c r="B99" i="33"/>
  <c r="C98" i="33"/>
  <c r="B98" i="33"/>
  <c r="C53" i="33"/>
  <c r="B53" i="33"/>
  <c r="C65" i="33"/>
  <c r="B65" i="33"/>
  <c r="C18" i="33"/>
  <c r="B18" i="33"/>
  <c r="C47" i="33"/>
  <c r="B47" i="33"/>
  <c r="C55" i="33"/>
  <c r="B55" i="33"/>
  <c r="C11" i="33"/>
  <c r="B11" i="33"/>
  <c r="C97" i="33"/>
  <c r="B97" i="33"/>
  <c r="C34" i="33"/>
  <c r="B34" i="33"/>
  <c r="C33" i="33"/>
  <c r="B33" i="33"/>
  <c r="C96" i="33"/>
  <c r="B96" i="33"/>
  <c r="C95" i="33"/>
  <c r="B95" i="33"/>
  <c r="C54" i="33"/>
  <c r="B54" i="33"/>
  <c r="C52" i="33"/>
  <c r="B52" i="33"/>
  <c r="C62" i="33"/>
  <c r="B62" i="33"/>
  <c r="C28" i="33"/>
  <c r="B28" i="33"/>
  <c r="C27" i="33"/>
  <c r="B27" i="33"/>
  <c r="C94" i="33"/>
  <c r="B94" i="33"/>
  <c r="C93" i="33"/>
  <c r="B93" i="33"/>
  <c r="C92" i="33"/>
  <c r="B92" i="33"/>
  <c r="C40" i="33"/>
  <c r="B40" i="33"/>
  <c r="C22" i="33"/>
  <c r="B22" i="33"/>
  <c r="C5" i="33"/>
  <c r="B5" i="33"/>
  <c r="C39" i="33"/>
  <c r="B39" i="33"/>
  <c r="C91" i="33"/>
  <c r="B91" i="33"/>
  <c r="C17" i="33"/>
  <c r="B17" i="33"/>
  <c r="C90" i="33"/>
  <c r="B90" i="33"/>
  <c r="C44" i="33"/>
  <c r="B44" i="33"/>
  <c r="C10" i="33"/>
  <c r="B10" i="33"/>
  <c r="C89" i="33"/>
  <c r="B89" i="33"/>
  <c r="C88" i="33"/>
  <c r="B88" i="33"/>
  <c r="C38" i="33"/>
  <c r="B38" i="33"/>
  <c r="C32" i="33"/>
  <c r="B32" i="33"/>
  <c r="C31" i="33"/>
  <c r="B31" i="33"/>
  <c r="C87" i="33"/>
  <c r="B87" i="33"/>
  <c r="C86" i="33"/>
  <c r="B86" i="33"/>
  <c r="C85" i="33"/>
  <c r="B85" i="33"/>
  <c r="C84" i="33"/>
  <c r="B84" i="33"/>
  <c r="C21" i="33"/>
  <c r="B21" i="33"/>
  <c r="C43" i="33"/>
  <c r="B43" i="33"/>
  <c r="C83" i="33"/>
  <c r="B83" i="33"/>
  <c r="C4" i="33"/>
  <c r="B4" i="33"/>
  <c r="C82" i="33"/>
  <c r="B82" i="33"/>
  <c r="C81" i="33"/>
  <c r="B81" i="33"/>
  <c r="C80" i="33"/>
  <c r="B80" i="33"/>
  <c r="C30" i="33"/>
  <c r="B30" i="33"/>
  <c r="C79" i="33"/>
  <c r="B79" i="33"/>
  <c r="C78" i="33"/>
  <c r="B78" i="33"/>
  <c r="C26" i="33"/>
  <c r="B26" i="33"/>
  <c r="C77" i="33"/>
  <c r="B77" i="33"/>
  <c r="C76" i="33"/>
  <c r="B76" i="33"/>
  <c r="C16" i="33"/>
  <c r="B16" i="33"/>
  <c r="C9" i="33"/>
  <c r="B9" i="33"/>
  <c r="C29" i="33"/>
  <c r="B29" i="33"/>
  <c r="C75" i="33"/>
  <c r="B75" i="33"/>
  <c r="C74" i="33"/>
  <c r="B74" i="33"/>
  <c r="C73" i="33"/>
  <c r="B73" i="33"/>
  <c r="C72" i="33"/>
  <c r="B72" i="33"/>
  <c r="C71" i="33"/>
  <c r="B71" i="33"/>
  <c r="C70" i="33"/>
  <c r="B70" i="33"/>
  <c r="C6" i="33"/>
  <c r="B6" i="33"/>
  <c r="C69" i="33"/>
  <c r="B69" i="33"/>
  <c r="C15" i="33"/>
  <c r="B15" i="33"/>
  <c r="C68" i="33"/>
  <c r="B68" i="33"/>
  <c r="C67" i="33"/>
  <c r="B67" i="33"/>
  <c r="C25" i="33"/>
  <c r="B25" i="33"/>
  <c r="C24" i="33"/>
  <c r="B24" i="33"/>
  <c r="C66" i="33"/>
  <c r="B66" i="33"/>
  <c r="C8" i="33"/>
  <c r="B8" i="33"/>
  <c r="C37" i="33"/>
  <c r="B37" i="33"/>
  <c r="C42" i="33"/>
  <c r="B42" i="33"/>
  <c r="D69" i="32"/>
  <c r="D31" i="32"/>
  <c r="D15" i="32"/>
  <c r="D21" i="32"/>
  <c r="D32" i="32"/>
  <c r="D9" i="32"/>
  <c r="D87" i="32"/>
  <c r="D70" i="32"/>
  <c r="D71" i="32"/>
  <c r="D10" i="32"/>
  <c r="D88" i="32"/>
  <c r="D89" i="32"/>
  <c r="D90" i="32"/>
  <c r="D91" i="32"/>
  <c r="D78" i="32"/>
  <c r="D56" i="32"/>
  <c r="D131" i="32"/>
  <c r="D57" i="32"/>
  <c r="D3" i="32"/>
  <c r="D33" i="32"/>
  <c r="D92" i="32"/>
  <c r="D34" i="32"/>
  <c r="D93" i="32"/>
  <c r="D94" i="32"/>
  <c r="D6" i="32"/>
  <c r="D35" i="32"/>
  <c r="D18" i="32"/>
  <c r="D95" i="32"/>
  <c r="D36" i="32"/>
  <c r="D96" i="32"/>
  <c r="D46" i="32"/>
  <c r="D47" i="32"/>
  <c r="D97" i="32"/>
  <c r="D11" i="32"/>
  <c r="D98" i="32"/>
  <c r="D99" i="32"/>
  <c r="D49" i="32"/>
  <c r="D19" i="32"/>
  <c r="D37" i="32"/>
  <c r="D26" i="32"/>
  <c r="D100" i="32"/>
  <c r="D38" i="32"/>
  <c r="D39" i="32"/>
  <c r="D101" i="32"/>
  <c r="D58" i="32"/>
  <c r="D102" i="32"/>
  <c r="D103" i="32"/>
  <c r="D4" i="32"/>
  <c r="D40" i="32"/>
  <c r="D48" i="32"/>
  <c r="D59" i="32"/>
  <c r="D104" i="32"/>
  <c r="D41" i="32"/>
  <c r="D132" i="32"/>
  <c r="D12" i="32"/>
  <c r="D105" i="32"/>
  <c r="D106" i="32"/>
  <c r="D72" i="32"/>
  <c r="D73" i="32"/>
  <c r="D74" i="32"/>
  <c r="D22" i="32"/>
  <c r="D60" i="32"/>
  <c r="D107" i="32"/>
  <c r="D42" i="32"/>
  <c r="D75" i="32"/>
  <c r="D27" i="32"/>
  <c r="D7" i="32"/>
  <c r="D76" i="32"/>
  <c r="D13" i="32"/>
  <c r="D108" i="32"/>
  <c r="D109" i="32"/>
  <c r="D23" i="32"/>
  <c r="D16" i="32"/>
  <c r="D61" i="32"/>
  <c r="D110" i="32"/>
  <c r="D43" i="32"/>
  <c r="D14" i="32"/>
  <c r="D28" i="32"/>
  <c r="D5" i="32"/>
  <c r="D111" i="32"/>
  <c r="D112" i="32"/>
  <c r="D113" i="32"/>
  <c r="D114" i="32"/>
  <c r="D24" i="32"/>
  <c r="D20" i="32"/>
  <c r="D29" i="32"/>
  <c r="D50" i="32"/>
  <c r="D115" i="32"/>
  <c r="D79" i="32"/>
  <c r="D8" i="32"/>
  <c r="D116" i="32"/>
  <c r="D30" i="32"/>
  <c r="D117" i="32"/>
  <c r="D80" i="32"/>
  <c r="D118" i="32"/>
  <c r="D119" i="32"/>
  <c r="D120" i="32"/>
  <c r="D68" i="32"/>
  <c r="D130" i="32"/>
  <c r="D62" i="32"/>
  <c r="D81" i="32"/>
  <c r="D63" i="32"/>
  <c r="D121" i="32"/>
  <c r="D64" i="32"/>
  <c r="D82" i="32"/>
  <c r="D122" i="32"/>
  <c r="D83" i="32"/>
  <c r="D123" i="32"/>
  <c r="D134" i="32"/>
  <c r="D45" i="32"/>
  <c r="D84" i="32"/>
  <c r="D77" i="32"/>
  <c r="D51" i="32"/>
  <c r="D65" i="32"/>
  <c r="D52" i="32"/>
  <c r="D53" i="32"/>
  <c r="D135" i="32"/>
  <c r="D124" i="32"/>
  <c r="D125" i="32"/>
  <c r="D126" i="32"/>
  <c r="D66" i="32"/>
  <c r="D17" i="32"/>
  <c r="D67" i="32"/>
  <c r="D133" i="32"/>
  <c r="D54" i="32"/>
  <c r="D85" i="32"/>
  <c r="D127" i="32"/>
  <c r="D55" i="32"/>
  <c r="D25" i="32"/>
  <c r="D128" i="32"/>
  <c r="D86" i="32"/>
  <c r="D129" i="32"/>
  <c r="D44" i="32"/>
  <c r="C130" i="32"/>
  <c r="B130" i="32"/>
  <c r="C129" i="32"/>
  <c r="B129" i="32"/>
  <c r="C86" i="32"/>
  <c r="B86" i="32"/>
  <c r="C128" i="32"/>
  <c r="B128" i="32"/>
  <c r="C25" i="32"/>
  <c r="B25" i="32"/>
  <c r="C55" i="32"/>
  <c r="B55" i="32"/>
  <c r="C127" i="32"/>
  <c r="B127" i="32"/>
  <c r="C85" i="32"/>
  <c r="B85" i="32"/>
  <c r="C54" i="32"/>
  <c r="B54" i="32"/>
  <c r="C133" i="32"/>
  <c r="B133" i="32"/>
  <c r="C67" i="32"/>
  <c r="B67" i="32"/>
  <c r="C17" i="32"/>
  <c r="B17" i="32"/>
  <c r="C66" i="32"/>
  <c r="B66" i="32"/>
  <c r="C126" i="32"/>
  <c r="B126" i="32"/>
  <c r="C125" i="32"/>
  <c r="B125" i="32"/>
  <c r="C124" i="32"/>
  <c r="B124" i="32"/>
  <c r="C135" i="32"/>
  <c r="B135" i="32"/>
  <c r="C53" i="32"/>
  <c r="B53" i="32"/>
  <c r="C52" i="32"/>
  <c r="B52" i="32"/>
  <c r="C65" i="32"/>
  <c r="B65" i="32"/>
  <c r="C51" i="32"/>
  <c r="B51" i="32"/>
  <c r="C77" i="32"/>
  <c r="B77" i="32"/>
  <c r="C84" i="32"/>
  <c r="B84" i="32"/>
  <c r="C45" i="32"/>
  <c r="B45" i="32"/>
  <c r="C134" i="32"/>
  <c r="B134" i="32"/>
  <c r="C123" i="32"/>
  <c r="B123" i="32"/>
  <c r="C83" i="32"/>
  <c r="B83" i="32"/>
  <c r="C122" i="32"/>
  <c r="B122" i="32"/>
  <c r="C82" i="32"/>
  <c r="B82" i="32"/>
  <c r="C64" i="32"/>
  <c r="B64" i="32"/>
  <c r="C121" i="32"/>
  <c r="B121" i="32"/>
  <c r="C63" i="32"/>
  <c r="B63" i="32"/>
  <c r="C81" i="32"/>
  <c r="B81" i="32"/>
  <c r="C62" i="32"/>
  <c r="B62" i="32"/>
  <c r="C44" i="32"/>
  <c r="B44" i="32"/>
  <c r="C120" i="32"/>
  <c r="B120" i="32"/>
  <c r="C119" i="32"/>
  <c r="B119" i="32"/>
  <c r="C118" i="32"/>
  <c r="B118" i="32"/>
  <c r="C80" i="32"/>
  <c r="B80" i="32"/>
  <c r="C117" i="32"/>
  <c r="B117" i="32"/>
  <c r="C30" i="32"/>
  <c r="B30" i="32"/>
  <c r="C116" i="32"/>
  <c r="B116" i="32"/>
  <c r="C8" i="32"/>
  <c r="B8" i="32"/>
  <c r="C79" i="32"/>
  <c r="B79" i="32"/>
  <c r="C115" i="32"/>
  <c r="B115" i="32"/>
  <c r="C50" i="32"/>
  <c r="B50" i="32"/>
  <c r="C29" i="32"/>
  <c r="B29" i="32"/>
  <c r="C20" i="32"/>
  <c r="B20" i="32"/>
  <c r="C24" i="32"/>
  <c r="B24" i="32"/>
  <c r="C114" i="32"/>
  <c r="B114" i="32"/>
  <c r="C113" i="32"/>
  <c r="B113" i="32"/>
  <c r="C112" i="32"/>
  <c r="B112" i="32"/>
  <c r="C111" i="32"/>
  <c r="B111" i="32"/>
  <c r="C5" i="32"/>
  <c r="B5" i="32"/>
  <c r="C28" i="32"/>
  <c r="B28" i="32"/>
  <c r="C14" i="32"/>
  <c r="B14" i="32"/>
  <c r="C43" i="32"/>
  <c r="B43" i="32"/>
  <c r="C110" i="32"/>
  <c r="B110" i="32"/>
  <c r="C61" i="32"/>
  <c r="B61" i="32"/>
  <c r="C16" i="32"/>
  <c r="B16" i="32"/>
  <c r="C23" i="32"/>
  <c r="B23" i="32"/>
  <c r="C109" i="32"/>
  <c r="B109" i="32"/>
  <c r="C108" i="32"/>
  <c r="B108" i="32"/>
  <c r="C13" i="32"/>
  <c r="B13" i="32"/>
  <c r="C76" i="32"/>
  <c r="B76" i="32"/>
  <c r="C7" i="32"/>
  <c r="B7" i="32"/>
  <c r="C27" i="32"/>
  <c r="B27" i="32"/>
  <c r="C75" i="32"/>
  <c r="B75" i="32"/>
  <c r="C42" i="32"/>
  <c r="B42" i="32"/>
  <c r="C107" i="32"/>
  <c r="B107" i="32"/>
  <c r="C60" i="32"/>
  <c r="B60" i="32"/>
  <c r="C22" i="32"/>
  <c r="B22" i="32"/>
  <c r="C74" i="32"/>
  <c r="B74" i="32"/>
  <c r="C73" i="32"/>
  <c r="B73" i="32"/>
  <c r="C72" i="32"/>
  <c r="B72" i="32"/>
  <c r="C106" i="32"/>
  <c r="B106" i="32"/>
  <c r="C105" i="32"/>
  <c r="B105" i="32"/>
  <c r="C12" i="32"/>
  <c r="B12" i="32"/>
  <c r="C132" i="32"/>
  <c r="B132" i="32"/>
  <c r="C41" i="32"/>
  <c r="B41" i="32"/>
  <c r="C104" i="32"/>
  <c r="B104" i="32"/>
  <c r="C59" i="32"/>
  <c r="B59" i="32"/>
  <c r="C48" i="32"/>
  <c r="B48" i="32"/>
  <c r="C40" i="32"/>
  <c r="B40" i="32"/>
  <c r="C4" i="32"/>
  <c r="B4" i="32"/>
  <c r="C103" i="32"/>
  <c r="B103" i="32"/>
  <c r="C102" i="32"/>
  <c r="B102" i="32"/>
  <c r="C58" i="32"/>
  <c r="B58" i="32"/>
  <c r="C101" i="32"/>
  <c r="B101" i="32"/>
  <c r="C39" i="32"/>
  <c r="B39" i="32"/>
  <c r="C38" i="32"/>
  <c r="B38" i="32"/>
  <c r="C100" i="32"/>
  <c r="B100" i="32"/>
  <c r="C26" i="32"/>
  <c r="B26" i="32"/>
  <c r="C37" i="32"/>
  <c r="B37" i="32"/>
  <c r="C19" i="32"/>
  <c r="B19" i="32"/>
  <c r="C49" i="32"/>
  <c r="B49" i="32"/>
  <c r="C99" i="32"/>
  <c r="B99" i="32"/>
  <c r="C98" i="32"/>
  <c r="B98" i="32"/>
  <c r="C11" i="32"/>
  <c r="B11" i="32"/>
  <c r="C97" i="32"/>
  <c r="B97" i="32"/>
  <c r="C47" i="32"/>
  <c r="B47" i="32"/>
  <c r="C46" i="32"/>
  <c r="B46" i="32"/>
  <c r="C96" i="32"/>
  <c r="B96" i="32"/>
  <c r="C36" i="32"/>
  <c r="B36" i="32"/>
  <c r="C95" i="32"/>
  <c r="B95" i="32"/>
  <c r="C18" i="32"/>
  <c r="B18" i="32"/>
  <c r="C35" i="32"/>
  <c r="B35" i="32"/>
  <c r="C6" i="32"/>
  <c r="B6" i="32"/>
  <c r="C94" i="32"/>
  <c r="B94" i="32"/>
  <c r="C93" i="32"/>
  <c r="B93" i="32"/>
  <c r="C34" i="32"/>
  <c r="B34" i="32"/>
  <c r="C92" i="32"/>
  <c r="B92" i="32"/>
  <c r="C33" i="32"/>
  <c r="B33" i="32"/>
  <c r="C3" i="32"/>
  <c r="B3" i="32"/>
  <c r="C57" i="32"/>
  <c r="B57" i="32"/>
  <c r="C131" i="32"/>
  <c r="B131" i="32"/>
  <c r="C56" i="32"/>
  <c r="B56" i="32"/>
  <c r="C78" i="32"/>
  <c r="B78" i="32"/>
  <c r="C91" i="32"/>
  <c r="B91" i="32"/>
  <c r="C90" i="32"/>
  <c r="B90" i="32"/>
  <c r="C89" i="32"/>
  <c r="B89" i="32"/>
  <c r="C88" i="32"/>
  <c r="B88" i="32"/>
  <c r="C10" i="32"/>
  <c r="B10" i="32"/>
  <c r="C71" i="32"/>
  <c r="B71" i="32"/>
  <c r="C70" i="32"/>
  <c r="B70" i="32"/>
  <c r="C87" i="32"/>
  <c r="B87" i="32"/>
  <c r="C9" i="32"/>
  <c r="B9" i="32"/>
  <c r="C32" i="32"/>
  <c r="B32" i="32"/>
  <c r="C21" i="32"/>
  <c r="B21" i="32"/>
  <c r="C15" i="32"/>
  <c r="B15" i="32"/>
  <c r="C31" i="32"/>
  <c r="B31" i="32"/>
  <c r="C69" i="32"/>
  <c r="B69" i="32"/>
  <c r="C68" i="32"/>
  <c r="B68" i="32"/>
  <c r="D50" i="27"/>
  <c r="D43" i="27"/>
  <c r="D36" i="27"/>
  <c r="D29" i="27"/>
  <c r="D22" i="27"/>
  <c r="D15" i="27"/>
  <c r="D8" i="27"/>
  <c r="C4" i="31"/>
  <c r="C7" i="31"/>
  <c r="B7" i="31"/>
  <c r="C3" i="31"/>
  <c r="B3" i="31"/>
  <c r="C6" i="31"/>
  <c r="C9" i="31"/>
  <c r="B9" i="31"/>
  <c r="C5" i="31"/>
  <c r="B5" i="31"/>
  <c r="C8" i="31"/>
  <c r="B8" i="31"/>
  <c r="C22" i="30"/>
  <c r="B22" i="30"/>
  <c r="C20" i="30"/>
  <c r="B20" i="30"/>
  <c r="C18" i="30"/>
  <c r="B18" i="30"/>
  <c r="C13" i="30"/>
  <c r="B13" i="30"/>
  <c r="C15" i="30"/>
  <c r="B15" i="30"/>
  <c r="C17" i="30"/>
  <c r="B17" i="30"/>
  <c r="C21" i="30"/>
  <c r="B21" i="30"/>
  <c r="C5" i="30"/>
  <c r="B5" i="30"/>
  <c r="C14" i="30"/>
  <c r="B14" i="30"/>
  <c r="C11" i="30"/>
  <c r="B11" i="30"/>
  <c r="C4" i="30"/>
  <c r="B4" i="30"/>
  <c r="C8" i="30"/>
  <c r="B8" i="30"/>
  <c r="C16" i="30"/>
  <c r="B16" i="30"/>
  <c r="C19" i="30"/>
  <c r="B19" i="30"/>
  <c r="C10" i="30"/>
  <c r="B10" i="30"/>
  <c r="C12" i="30"/>
  <c r="B12" i="30"/>
  <c r="C9" i="30"/>
  <c r="B9" i="30"/>
  <c r="C3" i="30"/>
  <c r="B3" i="30"/>
  <c r="C7" i="30"/>
  <c r="B7" i="30"/>
  <c r="C6" i="30"/>
  <c r="B6" i="30"/>
  <c r="C7" i="29"/>
  <c r="B7" i="29"/>
  <c r="C9" i="29"/>
  <c r="B9" i="29"/>
  <c r="C6" i="29"/>
  <c r="B6" i="29"/>
  <c r="C8" i="29"/>
  <c r="B8" i="29"/>
  <c r="C5" i="29"/>
  <c r="B5" i="29"/>
  <c r="C3" i="29"/>
  <c r="B3" i="29"/>
  <c r="C4" i="29"/>
  <c r="B4" i="29"/>
  <c r="C18" i="28"/>
  <c r="B18" i="28"/>
  <c r="C20" i="28"/>
  <c r="B20" i="28"/>
  <c r="C17" i="28"/>
  <c r="B17" i="28"/>
  <c r="C19" i="28"/>
  <c r="B19" i="28"/>
  <c r="C5" i="28"/>
  <c r="B5" i="28"/>
  <c r="C22" i="28"/>
  <c r="B22" i="28"/>
  <c r="C10" i="28"/>
  <c r="B10" i="28"/>
  <c r="C8" i="28"/>
  <c r="B8" i="28"/>
  <c r="C15" i="28"/>
  <c r="B15" i="28"/>
  <c r="C16" i="28"/>
  <c r="B16" i="28"/>
  <c r="C7" i="28"/>
  <c r="B7" i="28"/>
  <c r="C13" i="28"/>
  <c r="B13" i="28"/>
  <c r="C21" i="28"/>
  <c r="B21" i="28"/>
  <c r="C9" i="28"/>
  <c r="B9" i="28"/>
  <c r="C12" i="28"/>
  <c r="B12" i="28"/>
  <c r="C14" i="28"/>
  <c r="B14" i="28"/>
  <c r="C4" i="28"/>
  <c r="B4" i="28"/>
  <c r="C3" i="28"/>
  <c r="B3" i="28"/>
  <c r="C11" i="28"/>
  <c r="B11" i="28"/>
  <c r="C6" i="28"/>
  <c r="B6" i="28"/>
  <c r="H4" i="31"/>
  <c r="H7" i="31"/>
  <c r="H3" i="31"/>
  <c r="H6" i="31"/>
  <c r="H9" i="31"/>
  <c r="H5" i="31"/>
  <c r="H8" i="31"/>
  <c r="H22" i="30"/>
  <c r="H20" i="30"/>
  <c r="H18" i="30"/>
  <c r="H13" i="30"/>
  <c r="H15" i="30"/>
  <c r="H17" i="30"/>
  <c r="H21" i="30"/>
  <c r="H5" i="30"/>
  <c r="H14" i="30"/>
  <c r="H11" i="30"/>
  <c r="H4" i="30"/>
  <c r="H8" i="30"/>
  <c r="H16" i="30"/>
  <c r="H19" i="30"/>
  <c r="H10" i="30"/>
  <c r="H12" i="30"/>
  <c r="H9" i="30"/>
  <c r="H3" i="30"/>
  <c r="H7" i="30"/>
  <c r="H6" i="30"/>
  <c r="H7" i="29"/>
  <c r="H9" i="29"/>
  <c r="H6" i="29"/>
  <c r="H8" i="29"/>
  <c r="H5" i="29"/>
  <c r="H3" i="29"/>
  <c r="H4" i="29"/>
  <c r="H18" i="28"/>
  <c r="H20" i="28"/>
  <c r="H17" i="28"/>
  <c r="H19" i="28"/>
  <c r="H5" i="28"/>
  <c r="H22" i="28"/>
  <c r="H10" i="28"/>
  <c r="H8" i="28"/>
  <c r="H15" i="28"/>
  <c r="H16" i="28"/>
  <c r="H7" i="28"/>
  <c r="H13" i="28"/>
  <c r="H21" i="28"/>
  <c r="H9" i="28"/>
  <c r="H12" i="28"/>
  <c r="H14" i="28"/>
  <c r="H4" i="28"/>
  <c r="H3" i="28"/>
  <c r="H11" i="28"/>
  <c r="H6" i="28"/>
  <c r="E74" i="35"/>
  <c r="E41" i="35"/>
  <c r="E104" i="35"/>
  <c r="E90" i="35"/>
  <c r="E76" i="35"/>
  <c r="E115" i="35"/>
  <c r="E54" i="35"/>
  <c r="E103" i="35"/>
  <c r="E99" i="35"/>
  <c r="E94" i="35"/>
  <c r="E89" i="35"/>
  <c r="E82" i="35"/>
  <c r="E29" i="35"/>
  <c r="E111" i="35"/>
  <c r="E45" i="35"/>
  <c r="E5" i="35"/>
  <c r="E83" i="35"/>
  <c r="E47" i="35"/>
  <c r="E110" i="35"/>
  <c r="E102" i="35"/>
  <c r="E66" i="35"/>
  <c r="E93" i="35"/>
  <c r="E88" i="35"/>
  <c r="E3" i="35"/>
  <c r="E75" i="35"/>
  <c r="E15" i="35"/>
  <c r="E17" i="35"/>
  <c r="E108" i="35"/>
  <c r="E42" i="35"/>
  <c r="E44" i="35"/>
  <c r="E92" i="35"/>
  <c r="E26" i="35"/>
  <c r="E32" i="35"/>
  <c r="E51" i="35"/>
  <c r="E114" i="35"/>
  <c r="E87" i="35"/>
  <c r="E46" i="35"/>
  <c r="E107" i="35"/>
  <c r="E59" i="35"/>
  <c r="E36" i="35"/>
  <c r="E34" i="35"/>
  <c r="E86" i="35"/>
  <c r="E53" i="35"/>
  <c r="E73" i="35"/>
  <c r="E109" i="35"/>
  <c r="E81" i="35"/>
  <c r="E113" i="35"/>
  <c r="E22" i="35"/>
  <c r="E9" i="35"/>
  <c r="E65" i="35"/>
  <c r="E4" i="35"/>
  <c r="E85" i="35"/>
  <c r="E80" i="35"/>
  <c r="E28" i="35"/>
  <c r="E57" i="35"/>
  <c r="E101" i="35"/>
  <c r="E39" i="35"/>
  <c r="E112" i="35"/>
  <c r="E43" i="35"/>
  <c r="E21" i="35"/>
  <c r="E8" i="35"/>
  <c r="E91" i="35"/>
  <c r="E84" i="35"/>
  <c r="E25" i="35"/>
  <c r="E72" i="35"/>
  <c r="E33" i="35"/>
  <c r="E63" i="35"/>
  <c r="E6" i="35"/>
  <c r="E106" i="35"/>
  <c r="E100" i="35"/>
  <c r="E96" i="35"/>
  <c r="E13" i="35"/>
  <c r="E18" i="35"/>
  <c r="E79" i="35"/>
  <c r="E71" i="35"/>
  <c r="E12" i="35"/>
  <c r="E20" i="35"/>
  <c r="E117" i="35"/>
  <c r="E69" i="35"/>
  <c r="E118" i="35"/>
  <c r="E122" i="35"/>
  <c r="E134" i="35"/>
  <c r="E27" i="35"/>
  <c r="E38" i="35"/>
  <c r="E123" i="35"/>
  <c r="E135" i="35"/>
  <c r="E131" i="35"/>
  <c r="E132" i="35"/>
  <c r="E121" i="35"/>
  <c r="E52" i="35"/>
  <c r="E133" i="35"/>
  <c r="E125" i="35"/>
  <c r="E130" i="35"/>
  <c r="E55" i="35"/>
  <c r="E37" i="35"/>
  <c r="E40" i="35"/>
  <c r="E61" i="35"/>
  <c r="E127" i="35"/>
  <c r="E10" i="35"/>
  <c r="E124" i="35"/>
  <c r="E120" i="35"/>
  <c r="E56" i="35"/>
  <c r="E119" i="35"/>
  <c r="E128" i="35"/>
  <c r="E126" i="35"/>
  <c r="E31" i="35"/>
  <c r="E58" i="35"/>
  <c r="E62" i="35"/>
  <c r="E67" i="35"/>
  <c r="E49" i="35"/>
  <c r="E68" i="35"/>
  <c r="E60" i="35"/>
  <c r="E129" i="35"/>
  <c r="E7" i="35"/>
  <c r="E105" i="35"/>
  <c r="E48" i="35"/>
  <c r="E95" i="35"/>
  <c r="E35" i="35"/>
  <c r="E19" i="35"/>
  <c r="E78" i="35"/>
  <c r="E70" i="35"/>
  <c r="E98" i="35"/>
  <c r="E11" i="35"/>
  <c r="E97" i="35"/>
  <c r="E116" i="35"/>
  <c r="E14" i="35"/>
  <c r="E16" i="35"/>
  <c r="E23" i="35"/>
  <c r="E64" i="35"/>
  <c r="E50" i="35"/>
  <c r="E30" i="35"/>
  <c r="E77" i="35"/>
  <c r="E24" i="35"/>
  <c r="I3" i="31"/>
  <c r="I20" i="30"/>
  <c r="I12" i="30"/>
  <c r="I13" i="30"/>
  <c r="I9" i="31"/>
  <c r="I5" i="31"/>
  <c r="I6" i="31"/>
  <c r="I4" i="31"/>
  <c r="I8" i="31"/>
  <c r="I19" i="30"/>
  <c r="I9" i="30"/>
  <c r="I16" i="30"/>
  <c r="I15" i="30"/>
  <c r="I22" i="30"/>
  <c r="I8" i="29"/>
  <c r="I18" i="28"/>
  <c r="I10" i="28"/>
  <c r="I5" i="28"/>
  <c r="I9" i="28"/>
  <c r="I4" i="29"/>
  <c r="I14" i="28"/>
  <c r="I19" i="28"/>
  <c r="I6" i="29"/>
  <c r="I3" i="29"/>
  <c r="I9" i="29"/>
  <c r="I5" i="29"/>
  <c r="I7" i="29"/>
  <c r="E17" i="32"/>
  <c r="E63" i="32"/>
  <c r="E128" i="32"/>
  <c r="E85" i="32"/>
  <c r="E45" i="32"/>
  <c r="E44" i="32"/>
  <c r="E25" i="32"/>
  <c r="E54" i="32"/>
  <c r="E135" i="32"/>
  <c r="E51" i="32"/>
  <c r="E82" i="32"/>
  <c r="E81" i="32"/>
  <c r="E124" i="32"/>
  <c r="E65" i="32"/>
  <c r="E122" i="32"/>
  <c r="E129" i="32"/>
  <c r="E55" i="32"/>
  <c r="E133" i="32"/>
  <c r="E126" i="32"/>
  <c r="E53" i="32"/>
  <c r="E77" i="32"/>
  <c r="E123" i="32"/>
  <c r="E64" i="32"/>
  <c r="E62" i="32"/>
  <c r="E130" i="32"/>
  <c r="E86" i="32"/>
  <c r="E127" i="32"/>
  <c r="E67" i="32"/>
  <c r="E125" i="32"/>
  <c r="E52" i="32"/>
  <c r="E84" i="32"/>
  <c r="E83" i="32"/>
  <c r="E121" i="32"/>
  <c r="E114" i="34"/>
  <c r="E110" i="34"/>
  <c r="E105" i="34"/>
  <c r="E115" i="34"/>
  <c r="E54" i="34"/>
  <c r="E40" i="34"/>
  <c r="E66" i="34"/>
  <c r="E101" i="34"/>
  <c r="E9" i="34"/>
  <c r="E104" i="34"/>
  <c r="E16" i="34"/>
  <c r="E31" i="34"/>
  <c r="E109" i="34"/>
  <c r="E47" i="34"/>
  <c r="E111" i="34"/>
  <c r="E32" i="34"/>
  <c r="E33" i="34"/>
  <c r="E72" i="34"/>
  <c r="E4" i="34"/>
  <c r="E82" i="34"/>
  <c r="E102" i="34"/>
  <c r="E41" i="34"/>
  <c r="E10" i="34"/>
  <c r="E42" i="34"/>
  <c r="E108" i="34"/>
  <c r="E43" i="34"/>
  <c r="E28" i="34"/>
  <c r="E48" i="34"/>
  <c r="E113" i="34"/>
  <c r="E64" i="34"/>
  <c r="E98" i="34"/>
  <c r="E99" i="34"/>
  <c r="E103" i="34"/>
  <c r="E15" i="34"/>
  <c r="E55" i="34"/>
  <c r="E12" i="34"/>
  <c r="E67" i="34"/>
  <c r="E44" i="34"/>
  <c r="E26" i="34"/>
  <c r="E11" i="34"/>
  <c r="E65" i="34"/>
  <c r="E100" i="34"/>
  <c r="E46" i="34"/>
  <c r="E27" i="34"/>
  <c r="E106" i="34"/>
  <c r="E107" i="34"/>
  <c r="E56" i="34"/>
  <c r="E83" i="34"/>
  <c r="E29" i="34"/>
  <c r="E112" i="34"/>
  <c r="E57" i="34"/>
  <c r="E116" i="34"/>
  <c r="E7" i="34"/>
  <c r="E92" i="34"/>
  <c r="E14" i="34"/>
  <c r="E36" i="34"/>
  <c r="E21" i="34"/>
  <c r="E118" i="34"/>
  <c r="E23" i="34"/>
  <c r="E122" i="34"/>
  <c r="E124" i="34"/>
  <c r="E128" i="34"/>
  <c r="E53" i="34"/>
  <c r="E129" i="34"/>
  <c r="E71" i="34"/>
  <c r="E135" i="34"/>
  <c r="E30" i="34"/>
  <c r="E17" i="34"/>
  <c r="E49" i="34"/>
  <c r="E18" i="34"/>
  <c r="E35" i="34"/>
  <c r="E50" i="34"/>
  <c r="E52" i="34"/>
  <c r="E75" i="34"/>
  <c r="E119" i="34"/>
  <c r="E5" i="34"/>
  <c r="E77" i="34"/>
  <c r="E127" i="34"/>
  <c r="E78" i="34"/>
  <c r="E81" i="34"/>
  <c r="E130" i="34"/>
  <c r="E133" i="34"/>
  <c r="E90" i="34"/>
  <c r="E73" i="34"/>
  <c r="E58" i="34"/>
  <c r="E59" i="34"/>
  <c r="E19" i="34"/>
  <c r="E20" i="34"/>
  <c r="E51" i="34"/>
  <c r="E117" i="34"/>
  <c r="E22" i="34"/>
  <c r="E120" i="34"/>
  <c r="E76" i="34"/>
  <c r="E3" i="34"/>
  <c r="E126" i="34"/>
  <c r="E88" i="34"/>
  <c r="E37" i="34"/>
  <c r="E38" i="34"/>
  <c r="E89" i="34"/>
  <c r="E134" i="34"/>
  <c r="E13" i="34"/>
  <c r="E74" i="34"/>
  <c r="E34" i="34"/>
  <c r="E60" i="34"/>
  <c r="E84" i="34"/>
  <c r="E8" i="34"/>
  <c r="E85" i="34"/>
  <c r="E45" i="34"/>
  <c r="E61" i="34"/>
  <c r="E121" i="34"/>
  <c r="E62" i="34"/>
  <c r="E87" i="34"/>
  <c r="E79" i="34"/>
  <c r="E93" i="34"/>
  <c r="E97" i="34"/>
  <c r="E24" i="34"/>
  <c r="E25" i="34"/>
  <c r="E68" i="34"/>
  <c r="E6" i="34"/>
  <c r="E86" i="34"/>
  <c r="E123" i="34"/>
  <c r="E125" i="34"/>
  <c r="E63" i="34"/>
  <c r="E69" i="34"/>
  <c r="E95" i="34"/>
  <c r="E96" i="34"/>
  <c r="E80" i="34"/>
  <c r="E70" i="34"/>
  <c r="E131" i="34"/>
  <c r="E132" i="34"/>
  <c r="E94" i="34"/>
  <c r="E39" i="34"/>
  <c r="E91" i="34"/>
  <c r="E90" i="33"/>
  <c r="E71" i="33"/>
  <c r="E63" i="33"/>
  <c r="E13" i="33"/>
  <c r="E82" i="33"/>
  <c r="E110" i="33"/>
  <c r="E23" i="33"/>
  <c r="E96" i="33"/>
  <c r="E15" i="33"/>
  <c r="E79" i="33"/>
  <c r="E62" i="33"/>
  <c r="E100" i="33"/>
  <c r="E88" i="33"/>
  <c r="E24" i="33"/>
  <c r="E76" i="33"/>
  <c r="E87" i="33"/>
  <c r="E93" i="33"/>
  <c r="E65" i="33"/>
  <c r="E109" i="33"/>
  <c r="E49" i="33"/>
  <c r="E123" i="33"/>
  <c r="E64" i="33"/>
  <c r="E45" i="33"/>
  <c r="E60" i="33"/>
  <c r="E135" i="33"/>
  <c r="E42" i="33"/>
  <c r="E75" i="33"/>
  <c r="E21" i="33"/>
  <c r="E5" i="33"/>
  <c r="E11" i="33"/>
  <c r="E105" i="33"/>
  <c r="E37" i="33"/>
  <c r="E25" i="33"/>
  <c r="E69" i="33"/>
  <c r="E72" i="33"/>
  <c r="E29" i="33"/>
  <c r="E77" i="33"/>
  <c r="E30" i="33"/>
  <c r="E4" i="33"/>
  <c r="E84" i="33"/>
  <c r="E31" i="33"/>
  <c r="E89" i="33"/>
  <c r="E17" i="33"/>
  <c r="E22" i="33"/>
  <c r="E94" i="33"/>
  <c r="E52" i="33"/>
  <c r="E33" i="33"/>
  <c r="E55" i="33"/>
  <c r="E53" i="33"/>
  <c r="E58" i="33"/>
  <c r="E102" i="33"/>
  <c r="E106" i="33"/>
  <c r="E7" i="33"/>
  <c r="E41" i="33"/>
  <c r="E112" i="33"/>
  <c r="E114" i="33"/>
  <c r="E120" i="33"/>
  <c r="E124" i="33"/>
  <c r="E126" i="33"/>
  <c r="E129" i="33"/>
  <c r="E132" i="33"/>
  <c r="E67" i="33"/>
  <c r="E6" i="33"/>
  <c r="E9" i="33"/>
  <c r="E80" i="33"/>
  <c r="E10" i="33"/>
  <c r="E40" i="33"/>
  <c r="E54" i="33"/>
  <c r="E98" i="33"/>
  <c r="E103" i="33"/>
  <c r="E3" i="33"/>
  <c r="E133" i="33"/>
  <c r="E8" i="33"/>
  <c r="E73" i="33"/>
  <c r="E26" i="33"/>
  <c r="E83" i="33"/>
  <c r="E91" i="33"/>
  <c r="E27" i="33"/>
  <c r="E34" i="33"/>
  <c r="E47" i="33"/>
  <c r="E12" i="33"/>
  <c r="E107" i="33"/>
  <c r="E35" i="33"/>
  <c r="E48" i="33"/>
  <c r="E118" i="33"/>
  <c r="E121" i="33"/>
  <c r="E57" i="33"/>
  <c r="E127" i="33"/>
  <c r="E131" i="33"/>
  <c r="E85" i="33"/>
  <c r="E68" i="33"/>
  <c r="E70" i="33"/>
  <c r="E16" i="33"/>
  <c r="E78" i="33"/>
  <c r="E81" i="33"/>
  <c r="E43" i="33"/>
  <c r="E86" i="33"/>
  <c r="E38" i="33"/>
  <c r="E44" i="33"/>
  <c r="E39" i="33"/>
  <c r="E92" i="33"/>
  <c r="E95" i="33"/>
  <c r="E97" i="33"/>
  <c r="E18" i="33"/>
  <c r="E99" i="33"/>
  <c r="E101" i="33"/>
  <c r="E104" i="33"/>
  <c r="E108" i="33"/>
  <c r="E19" i="33"/>
  <c r="E111" i="33"/>
  <c r="E113" i="33"/>
  <c r="E116" i="33"/>
  <c r="E20" i="33"/>
  <c r="E125" i="33"/>
  <c r="E14" i="33"/>
  <c r="E46" i="33"/>
  <c r="E36" i="33"/>
  <c r="E32" i="33"/>
  <c r="E66" i="33"/>
  <c r="E74" i="33"/>
  <c r="E28" i="33"/>
  <c r="E115" i="33"/>
  <c r="E117" i="33"/>
  <c r="E119" i="33"/>
  <c r="E122" i="33"/>
  <c r="E59" i="33"/>
  <c r="E56" i="33"/>
  <c r="E50" i="33"/>
  <c r="E128" i="33"/>
  <c r="E130" i="33"/>
  <c r="E61" i="33"/>
  <c r="E51" i="33"/>
  <c r="E134" i="33"/>
  <c r="E134" i="32"/>
  <c r="E66" i="32"/>
  <c r="E69" i="32"/>
  <c r="E120" i="32"/>
  <c r="E49" i="32"/>
  <c r="E119" i="32"/>
  <c r="E24" i="32"/>
  <c r="E23" i="32"/>
  <c r="E74" i="32"/>
  <c r="E4" i="32"/>
  <c r="E99" i="32"/>
  <c r="E94" i="32"/>
  <c r="E89" i="32"/>
  <c r="E118" i="32"/>
  <c r="E114" i="32"/>
  <c r="E109" i="32"/>
  <c r="E73" i="32"/>
  <c r="E103" i="32"/>
  <c r="E98" i="32"/>
  <c r="E93" i="32"/>
  <c r="E88" i="32"/>
  <c r="E80" i="32"/>
  <c r="E113" i="32"/>
  <c r="E108" i="32"/>
  <c r="E72" i="32"/>
  <c r="E102" i="32"/>
  <c r="E11" i="32"/>
  <c r="E34" i="32"/>
  <c r="E10" i="32"/>
  <c r="E117" i="32"/>
  <c r="E112" i="32"/>
  <c r="E13" i="32"/>
  <c r="E106" i="32"/>
  <c r="E58" i="32"/>
  <c r="E97" i="32"/>
  <c r="E92" i="32"/>
  <c r="E71" i="32"/>
  <c r="E30" i="32"/>
  <c r="E76" i="32"/>
  <c r="E105" i="32"/>
  <c r="E101" i="32"/>
  <c r="E47" i="32"/>
  <c r="E70" i="32"/>
  <c r="E116" i="32"/>
  <c r="E7" i="32"/>
  <c r="E39" i="32"/>
  <c r="E46" i="32"/>
  <c r="E87" i="32"/>
  <c r="E111" i="32"/>
  <c r="E33" i="32"/>
  <c r="E5" i="32"/>
  <c r="E12" i="32"/>
  <c r="E3" i="32"/>
  <c r="E8" i="32"/>
  <c r="E28" i="32"/>
  <c r="E27" i="32"/>
  <c r="E132" i="32"/>
  <c r="E38" i="32"/>
  <c r="E96" i="32"/>
  <c r="E57" i="32"/>
  <c r="E9" i="32"/>
  <c r="E79" i="32"/>
  <c r="E14" i="32"/>
  <c r="E75" i="32"/>
  <c r="E41" i="32"/>
  <c r="E100" i="32"/>
  <c r="E36" i="32"/>
  <c r="E131" i="32"/>
  <c r="E32" i="32"/>
  <c r="E115" i="32"/>
  <c r="E43" i="32"/>
  <c r="E42" i="32"/>
  <c r="E104" i="32"/>
  <c r="E26" i="32"/>
  <c r="E95" i="32"/>
  <c r="E56" i="32"/>
  <c r="E21" i="32"/>
  <c r="E50" i="32"/>
  <c r="E110" i="32"/>
  <c r="E107" i="32"/>
  <c r="E59" i="32"/>
  <c r="E37" i="32"/>
  <c r="E18" i="32"/>
  <c r="E78" i="32"/>
  <c r="E15" i="32"/>
  <c r="E68" i="32"/>
  <c r="E29" i="32"/>
  <c r="E61" i="32"/>
  <c r="E60" i="32"/>
  <c r="E48" i="32"/>
  <c r="E19" i="32"/>
  <c r="E35" i="32"/>
  <c r="E91" i="32"/>
  <c r="E31" i="32"/>
  <c r="E20" i="32"/>
  <c r="E16" i="32"/>
  <c r="E22" i="32"/>
  <c r="E40" i="32"/>
  <c r="E6" i="32"/>
  <c r="E90" i="32"/>
  <c r="I7" i="31"/>
  <c r="I8" i="30"/>
  <c r="I11" i="30"/>
  <c r="I14" i="30"/>
  <c r="I6" i="30"/>
  <c r="I5" i="30"/>
  <c r="I4" i="30"/>
  <c r="I7" i="30"/>
  <c r="I21" i="30"/>
  <c r="I3" i="30"/>
  <c r="I17" i="30"/>
  <c r="I10" i="30"/>
  <c r="I18" i="30"/>
  <c r="I12" i="28"/>
  <c r="I22" i="28"/>
  <c r="I21" i="28"/>
  <c r="I13" i="28"/>
  <c r="I17" i="28"/>
  <c r="I20" i="28"/>
  <c r="I7" i="28"/>
  <c r="I11" i="28"/>
  <c r="I16" i="28"/>
  <c r="I15" i="28"/>
  <c r="I8" i="28"/>
  <c r="I4" i="28"/>
  <c r="I3" i="28"/>
  <c r="I6" i="28"/>
  <c r="H41" i="23"/>
  <c r="H34" i="23"/>
  <c r="H42" i="23"/>
  <c r="H14" i="23"/>
  <c r="H28" i="23"/>
  <c r="H3" i="23"/>
  <c r="H43" i="23"/>
  <c r="H33" i="23"/>
  <c r="H44" i="23"/>
  <c r="H45" i="23"/>
  <c r="H46" i="23"/>
  <c r="H47" i="23"/>
  <c r="H48" i="23"/>
  <c r="H49" i="23"/>
  <c r="H36" i="23"/>
  <c r="H5" i="23"/>
  <c r="H17" i="23"/>
  <c r="H30" i="23"/>
  <c r="H50" i="23"/>
  <c r="H10" i="23"/>
  <c r="H51" i="23"/>
  <c r="H8" i="23"/>
  <c r="H52" i="23"/>
  <c r="H53" i="23"/>
  <c r="H54" i="23"/>
  <c r="H55" i="23"/>
  <c r="H16" i="23"/>
  <c r="H56" i="23"/>
  <c r="H57" i="23"/>
  <c r="H58" i="23"/>
  <c r="H59" i="23"/>
  <c r="H60" i="23"/>
  <c r="H61" i="23"/>
  <c r="H62" i="23"/>
  <c r="H63" i="23"/>
  <c r="H20" i="23"/>
  <c r="H64" i="23"/>
  <c r="H65" i="23"/>
  <c r="H66" i="23"/>
  <c r="H67" i="23"/>
  <c r="H68" i="23"/>
  <c r="H24" i="23"/>
  <c r="H6" i="23"/>
  <c r="H69" i="23"/>
  <c r="H70" i="23"/>
  <c r="H71" i="23"/>
  <c r="H72" i="23"/>
  <c r="H4" i="23"/>
  <c r="H73" i="23"/>
  <c r="H74" i="23"/>
  <c r="H9" i="23"/>
  <c r="H75" i="23"/>
  <c r="H76" i="23"/>
  <c r="H77" i="23"/>
  <c r="H21" i="23"/>
  <c r="H31" i="23"/>
  <c r="H78" i="23"/>
  <c r="H22" i="23"/>
  <c r="H79" i="23"/>
  <c r="H80" i="23"/>
  <c r="H81" i="23"/>
  <c r="H82" i="23"/>
  <c r="H83" i="23"/>
  <c r="H84" i="23"/>
  <c r="H38" i="23"/>
  <c r="H85" i="23"/>
  <c r="H32" i="23"/>
  <c r="H86" i="23"/>
  <c r="H19" i="23"/>
  <c r="H87" i="23"/>
  <c r="H88" i="23"/>
  <c r="H89" i="23"/>
  <c r="H90" i="23"/>
  <c r="H12" i="23"/>
  <c r="H91" i="23"/>
  <c r="H92" i="23"/>
  <c r="H15" i="23"/>
  <c r="H93" i="23"/>
  <c r="H94" i="23"/>
  <c r="H95" i="23"/>
  <c r="H96" i="23"/>
  <c r="H97" i="23"/>
  <c r="H98" i="23"/>
  <c r="H99" i="23"/>
  <c r="H23" i="23"/>
  <c r="H13" i="23"/>
  <c r="H18" i="23"/>
  <c r="H100" i="23"/>
  <c r="H101" i="23"/>
  <c r="H11" i="23"/>
  <c r="H102" i="23"/>
  <c r="H103" i="23"/>
  <c r="H104" i="23"/>
  <c r="H27" i="23"/>
  <c r="H105" i="23"/>
  <c r="H29" i="23"/>
  <c r="H106" i="23"/>
  <c r="H7" i="23"/>
  <c r="B107" i="23"/>
  <c r="C107" i="23"/>
  <c r="B108" i="23"/>
  <c r="C108" i="23"/>
  <c r="B109" i="23"/>
  <c r="C109" i="23"/>
  <c r="B110" i="23"/>
  <c r="C110" i="23"/>
  <c r="B111" i="23"/>
  <c r="C111" i="23"/>
  <c r="B112" i="23"/>
  <c r="C112" i="23"/>
  <c r="B113" i="23"/>
  <c r="C113" i="23"/>
  <c r="B114" i="23"/>
  <c r="C114" i="23"/>
  <c r="B115" i="23"/>
  <c r="C115" i="23"/>
  <c r="B116" i="23"/>
  <c r="C116" i="23"/>
  <c r="B117" i="23"/>
  <c r="C117" i="23"/>
  <c r="B118" i="23"/>
  <c r="C118" i="23"/>
  <c r="B119" i="23"/>
  <c r="C119" i="23"/>
  <c r="B120" i="23"/>
  <c r="C120" i="23"/>
  <c r="B121" i="23"/>
  <c r="C121" i="23"/>
  <c r="B122" i="23"/>
  <c r="C122" i="23"/>
  <c r="B35" i="23"/>
  <c r="C35" i="23"/>
  <c r="B39" i="23"/>
  <c r="C39" i="23"/>
  <c r="B123" i="23"/>
  <c r="C123" i="23"/>
  <c r="B124" i="23"/>
  <c r="C124" i="23"/>
  <c r="B125" i="23"/>
  <c r="C125" i="23"/>
  <c r="B126" i="23"/>
  <c r="C126" i="23"/>
  <c r="B26" i="23"/>
  <c r="C26" i="23"/>
  <c r="B127" i="23"/>
  <c r="C127" i="23"/>
  <c r="B128" i="23"/>
  <c r="C128" i="23"/>
  <c r="B40" i="23"/>
  <c r="C40" i="23"/>
  <c r="B129" i="23"/>
  <c r="C129" i="23"/>
  <c r="B130" i="23"/>
  <c r="C130" i="23"/>
  <c r="B131" i="23"/>
  <c r="C131" i="23"/>
  <c r="B132" i="23"/>
  <c r="C132" i="23"/>
  <c r="B133" i="23"/>
  <c r="C133" i="23"/>
  <c r="B37" i="23"/>
  <c r="C37" i="23"/>
  <c r="B134" i="23"/>
  <c r="C134" i="23"/>
  <c r="C25" i="23"/>
  <c r="B25" i="23"/>
  <c r="C106" i="23"/>
  <c r="B106" i="23"/>
  <c r="C29" i="23"/>
  <c r="B29" i="23"/>
  <c r="C135" i="23"/>
  <c r="B135" i="23"/>
  <c r="C105" i="23"/>
  <c r="B105" i="23"/>
  <c r="C27" i="23"/>
  <c r="B27" i="23"/>
  <c r="C104" i="23"/>
  <c r="B104" i="23"/>
  <c r="C103" i="23"/>
  <c r="B103" i="23"/>
  <c r="C102" i="23"/>
  <c r="B102" i="23"/>
  <c r="C11" i="23"/>
  <c r="B11" i="23"/>
  <c r="C101" i="23"/>
  <c r="B101" i="23"/>
  <c r="C100" i="23"/>
  <c r="B100" i="23"/>
  <c r="C18" i="23"/>
  <c r="B18" i="23"/>
  <c r="C13" i="23"/>
  <c r="B13" i="23"/>
  <c r="C23" i="23"/>
  <c r="B23" i="23"/>
  <c r="C99" i="23"/>
  <c r="B99" i="23"/>
  <c r="C98" i="23"/>
  <c r="B98" i="23"/>
  <c r="C97" i="23"/>
  <c r="B97" i="23"/>
  <c r="C96" i="23"/>
  <c r="B96" i="23"/>
  <c r="C95" i="23"/>
  <c r="B95" i="23"/>
  <c r="C94" i="23"/>
  <c r="B94" i="23"/>
  <c r="C93" i="23"/>
  <c r="B93" i="23"/>
  <c r="C15" i="23"/>
  <c r="B15" i="23"/>
  <c r="C92" i="23"/>
  <c r="B92" i="23"/>
  <c r="C91" i="23"/>
  <c r="B91" i="23"/>
  <c r="C12" i="23"/>
  <c r="B12" i="23"/>
  <c r="C90" i="23"/>
  <c r="B90" i="23"/>
  <c r="C89" i="23"/>
  <c r="B89" i="23"/>
  <c r="C88" i="23"/>
  <c r="B88" i="23"/>
  <c r="C87" i="23"/>
  <c r="B87" i="23"/>
  <c r="C19" i="23"/>
  <c r="B19" i="23"/>
  <c r="C86" i="23"/>
  <c r="B86" i="23"/>
  <c r="C32" i="23"/>
  <c r="B32" i="23"/>
  <c r="C85" i="23"/>
  <c r="B85" i="23"/>
  <c r="C38" i="23"/>
  <c r="B38" i="23"/>
  <c r="C84" i="23"/>
  <c r="B84" i="23"/>
  <c r="C83" i="23"/>
  <c r="B83" i="23"/>
  <c r="C82" i="23"/>
  <c r="B82" i="23"/>
  <c r="C81" i="23"/>
  <c r="B81" i="23"/>
  <c r="C80" i="23"/>
  <c r="B80" i="23"/>
  <c r="C79" i="23"/>
  <c r="B79" i="23"/>
  <c r="C22" i="23"/>
  <c r="B22" i="23"/>
  <c r="C78" i="23"/>
  <c r="B78" i="23"/>
  <c r="C31" i="23"/>
  <c r="B31" i="23"/>
  <c r="C21" i="23"/>
  <c r="B21" i="23"/>
  <c r="C77" i="23"/>
  <c r="B77" i="23"/>
  <c r="C76" i="23"/>
  <c r="B76" i="23"/>
  <c r="C75" i="23"/>
  <c r="B75" i="23"/>
  <c r="C9" i="23"/>
  <c r="B9" i="23"/>
  <c r="C74" i="23"/>
  <c r="B74" i="23"/>
  <c r="C73" i="23"/>
  <c r="B73" i="23"/>
  <c r="C4" i="23"/>
  <c r="B4" i="23"/>
  <c r="C72" i="23"/>
  <c r="B72" i="23"/>
  <c r="C71" i="23"/>
  <c r="B71" i="23"/>
  <c r="C70" i="23"/>
  <c r="B70" i="23"/>
  <c r="C69" i="23"/>
  <c r="B69" i="23"/>
  <c r="C6" i="23"/>
  <c r="B6" i="23"/>
  <c r="C24" i="23"/>
  <c r="B24" i="23"/>
  <c r="C68" i="23"/>
  <c r="B68" i="23"/>
  <c r="C67" i="23"/>
  <c r="B67" i="23"/>
  <c r="C66" i="23"/>
  <c r="B66" i="23"/>
  <c r="C65" i="23"/>
  <c r="B65" i="23"/>
  <c r="C64" i="23"/>
  <c r="B64" i="23"/>
  <c r="C20" i="23"/>
  <c r="B20" i="23"/>
  <c r="C63" i="23"/>
  <c r="B63" i="23"/>
  <c r="C62" i="23"/>
  <c r="B62" i="23"/>
  <c r="C61" i="23"/>
  <c r="B61" i="23"/>
  <c r="C60" i="23"/>
  <c r="B60" i="23"/>
  <c r="C59" i="23"/>
  <c r="B59" i="23"/>
  <c r="C58" i="23"/>
  <c r="B58" i="23"/>
  <c r="C57" i="23"/>
  <c r="B57" i="23"/>
  <c r="C56" i="23"/>
  <c r="B56" i="23"/>
  <c r="C16" i="23"/>
  <c r="B16" i="23"/>
  <c r="C55" i="23"/>
  <c r="B55" i="23"/>
  <c r="C54" i="23"/>
  <c r="B54" i="23"/>
  <c r="C53" i="23"/>
  <c r="B53" i="23"/>
  <c r="C52" i="23"/>
  <c r="B52" i="23"/>
  <c r="C8" i="23"/>
  <c r="B8" i="23"/>
  <c r="C51" i="23"/>
  <c r="B51" i="23"/>
  <c r="C10" i="23"/>
  <c r="B10" i="23"/>
  <c r="C50" i="23"/>
  <c r="B50" i="23"/>
  <c r="C30" i="23"/>
  <c r="B30" i="23"/>
  <c r="C17" i="23"/>
  <c r="B17" i="23"/>
  <c r="C5" i="23"/>
  <c r="B5" i="23"/>
  <c r="C36" i="23"/>
  <c r="B36" i="23"/>
  <c r="C49" i="23"/>
  <c r="B49" i="23"/>
  <c r="C48" i="23"/>
  <c r="B48" i="23"/>
  <c r="C47" i="23"/>
  <c r="B47" i="23"/>
  <c r="C46" i="23"/>
  <c r="B46" i="23"/>
  <c r="C45" i="23"/>
  <c r="B45" i="23"/>
  <c r="C44" i="23"/>
  <c r="B44" i="23"/>
  <c r="C33" i="23"/>
  <c r="B33" i="23"/>
  <c r="C43" i="23"/>
  <c r="B43" i="23"/>
  <c r="C3" i="23"/>
  <c r="B3" i="23"/>
  <c r="C28" i="23"/>
  <c r="B28" i="23"/>
  <c r="C14" i="23"/>
  <c r="B14" i="23"/>
  <c r="C42" i="23"/>
  <c r="B42" i="23"/>
  <c r="C34" i="23"/>
  <c r="B34" i="23"/>
  <c r="C41" i="23"/>
  <c r="B41" i="23"/>
  <c r="C7" i="23"/>
  <c r="B7" i="23"/>
  <c r="I41" i="23"/>
  <c r="I28" i="23"/>
  <c r="I44" i="23"/>
  <c r="I48" i="23"/>
  <c r="I17" i="23"/>
  <c r="I51" i="23"/>
  <c r="I54" i="23"/>
  <c r="I57" i="23"/>
  <c r="I61" i="23"/>
  <c r="I64" i="23"/>
  <c r="I68" i="23"/>
  <c r="I70" i="23"/>
  <c r="I73" i="23"/>
  <c r="I76" i="23"/>
  <c r="I78" i="23"/>
  <c r="I81" i="23"/>
  <c r="I38" i="23"/>
  <c r="I19" i="23"/>
  <c r="I90" i="23"/>
  <c r="I15" i="23"/>
  <c r="I96" i="23"/>
  <c r="I23" i="23"/>
  <c r="I104" i="23"/>
  <c r="I109" i="23"/>
  <c r="I117" i="23"/>
  <c r="I123" i="23"/>
  <c r="I7" i="23"/>
  <c r="I34" i="23"/>
  <c r="I3" i="23"/>
  <c r="I45" i="23"/>
  <c r="I49" i="23"/>
  <c r="I30" i="23"/>
  <c r="I8" i="23"/>
  <c r="I55" i="23"/>
  <c r="I58" i="23"/>
  <c r="I62" i="23"/>
  <c r="I65" i="23"/>
  <c r="I24" i="23"/>
  <c r="I71" i="23"/>
  <c r="I74" i="23"/>
  <c r="I77" i="23"/>
  <c r="I22" i="23"/>
  <c r="I82" i="23"/>
  <c r="I85" i="23"/>
  <c r="I87" i="23"/>
  <c r="I12" i="23"/>
  <c r="I93" i="23"/>
  <c r="I97" i="23"/>
  <c r="I13" i="23"/>
  <c r="I11" i="23"/>
  <c r="I27" i="23"/>
  <c r="I25" i="23"/>
  <c r="I110" i="23"/>
  <c r="I114" i="23"/>
  <c r="I118" i="23"/>
  <c r="I122" i="23"/>
  <c r="I124" i="23"/>
  <c r="I127" i="23"/>
  <c r="I130" i="23"/>
  <c r="I37" i="23"/>
  <c r="I98" i="23"/>
  <c r="I102" i="23"/>
  <c r="I107" i="23"/>
  <c r="I115" i="23"/>
  <c r="I35" i="23"/>
  <c r="I128" i="23"/>
  <c r="I134" i="23"/>
  <c r="I133" i="23"/>
  <c r="I42" i="23"/>
  <c r="I43" i="23"/>
  <c r="I46" i="23"/>
  <c r="I36" i="23"/>
  <c r="I50" i="23"/>
  <c r="I52" i="23"/>
  <c r="I16" i="23"/>
  <c r="I59" i="23"/>
  <c r="I63" i="23"/>
  <c r="I66" i="23"/>
  <c r="I6" i="23"/>
  <c r="I72" i="23"/>
  <c r="I9" i="23"/>
  <c r="I21" i="23"/>
  <c r="I79" i="23"/>
  <c r="I83" i="23"/>
  <c r="I32" i="23"/>
  <c r="I88" i="23"/>
  <c r="I91" i="23"/>
  <c r="I94" i="23"/>
  <c r="I18" i="23"/>
  <c r="I105" i="23"/>
  <c r="I111" i="23"/>
  <c r="I119" i="23"/>
  <c r="I125" i="23"/>
  <c r="I131" i="23"/>
  <c r="I129" i="23"/>
  <c r="I14" i="23"/>
  <c r="I33" i="23"/>
  <c r="I47" i="23"/>
  <c r="I5" i="23"/>
  <c r="I10" i="23"/>
  <c r="I53" i="23"/>
  <c r="I56" i="23"/>
  <c r="I60" i="23"/>
  <c r="I20" i="23"/>
  <c r="I67" i="23"/>
  <c r="I69" i="23"/>
  <c r="I4" i="23"/>
  <c r="I75" i="23"/>
  <c r="I31" i="23"/>
  <c r="I80" i="23"/>
  <c r="I84" i="23"/>
  <c r="I86" i="23"/>
  <c r="I89" i="23"/>
  <c r="I92" i="23"/>
  <c r="I95" i="23"/>
  <c r="I99" i="23"/>
  <c r="I100" i="23"/>
  <c r="I103" i="23"/>
  <c r="I29" i="23"/>
  <c r="I108" i="23"/>
  <c r="I112" i="23"/>
  <c r="I116" i="23"/>
  <c r="I120" i="23"/>
  <c r="I39" i="23"/>
  <c r="I126" i="23"/>
  <c r="I40" i="23"/>
  <c r="I132" i="23"/>
  <c r="I135" i="23"/>
  <c r="I101" i="23"/>
  <c r="I106" i="23"/>
  <c r="I113" i="23"/>
  <c r="I121" i="23"/>
  <c r="I26" i="23"/>
  <c r="C18" i="21"/>
  <c r="B18" i="21"/>
  <c r="C9" i="21"/>
  <c r="B9" i="21"/>
  <c r="C30" i="21"/>
  <c r="B30" i="21"/>
  <c r="C29" i="21"/>
  <c r="B29" i="21"/>
  <c r="C37" i="21"/>
  <c r="B37" i="21"/>
  <c r="C35" i="21"/>
  <c r="B35" i="21"/>
  <c r="C24" i="21"/>
  <c r="B24" i="21"/>
  <c r="C20" i="21"/>
  <c r="B20" i="21"/>
  <c r="C38" i="21"/>
  <c r="B38" i="21"/>
  <c r="C10" i="21"/>
  <c r="B10" i="21"/>
  <c r="C22" i="21"/>
  <c r="B22" i="21"/>
  <c r="C36" i="21"/>
  <c r="B36" i="21"/>
  <c r="C16" i="21"/>
  <c r="B16" i="21"/>
  <c r="C28" i="21"/>
  <c r="B28" i="21"/>
  <c r="C21" i="21"/>
  <c r="B21" i="21"/>
  <c r="C5" i="21"/>
  <c r="B5" i="21"/>
  <c r="C34" i="21"/>
  <c r="B34" i="21"/>
  <c r="C13" i="21"/>
  <c r="B13" i="21"/>
  <c r="C27" i="21"/>
  <c r="B27" i="21"/>
  <c r="C32" i="21"/>
  <c r="B32" i="21"/>
  <c r="C25" i="21"/>
  <c r="B25" i="21"/>
  <c r="C19" i="21"/>
  <c r="B19" i="21"/>
  <c r="C33" i="21"/>
  <c r="B33" i="21"/>
  <c r="C12" i="21"/>
  <c r="B12" i="21"/>
  <c r="C15" i="21"/>
  <c r="B15" i="21"/>
  <c r="C6" i="21"/>
  <c r="B6" i="21"/>
  <c r="C26" i="21"/>
  <c r="B26" i="21"/>
  <c r="C17" i="21"/>
  <c r="B17" i="21"/>
  <c r="C8" i="21"/>
  <c r="B8" i="21"/>
  <c r="C11" i="21"/>
  <c r="B11" i="21"/>
  <c r="C7" i="21"/>
  <c r="B7" i="21"/>
  <c r="C31" i="21"/>
  <c r="B31" i="21"/>
  <c r="C14" i="21"/>
  <c r="B14" i="21"/>
  <c r="C23" i="21"/>
  <c r="B23" i="21"/>
  <c r="D4" i="20"/>
  <c r="H5" i="21"/>
  <c r="D32" i="20"/>
  <c r="H26" i="21"/>
  <c r="D12" i="20"/>
  <c r="H13" i="21"/>
  <c r="D11" i="20"/>
  <c r="H10" i="21"/>
  <c r="D6" i="20"/>
  <c r="H9" i="21"/>
  <c r="D25" i="20"/>
  <c r="H22" i="21"/>
  <c r="D33" i="20"/>
  <c r="H37" i="21"/>
  <c r="D34" i="20"/>
  <c r="H38" i="21"/>
  <c r="D30" i="20"/>
  <c r="H33" i="21"/>
  <c r="D23" i="20"/>
  <c r="H25" i="21"/>
  <c r="D29" i="20"/>
  <c r="H31" i="21"/>
  <c r="D26" i="20"/>
  <c r="H34" i="21"/>
  <c r="D8" i="20"/>
  <c r="H12" i="21"/>
  <c r="D13" i="20"/>
  <c r="H21" i="21"/>
  <c r="D14" i="20"/>
  <c r="H16" i="21"/>
  <c r="D31" i="20"/>
  <c r="H28" i="21"/>
  <c r="D5" i="20"/>
  <c r="H8" i="21"/>
  <c r="D21" i="20"/>
  <c r="H29" i="21"/>
  <c r="D17" i="20"/>
  <c r="H18" i="21"/>
  <c r="D35" i="20"/>
  <c r="H35" i="21"/>
  <c r="D27" i="20"/>
  <c r="H30" i="21"/>
  <c r="D24" i="20"/>
  <c r="H27" i="21"/>
  <c r="D3" i="20"/>
  <c r="H6" i="21"/>
  <c r="D7" i="20"/>
  <c r="H7" i="21"/>
  <c r="D15" i="20"/>
  <c r="H20" i="21"/>
  <c r="D22" i="20"/>
  <c r="H24" i="21"/>
  <c r="D20" i="20"/>
  <c r="H19" i="21"/>
  <c r="D36" i="20"/>
  <c r="H36" i="21"/>
  <c r="D19" i="20"/>
  <c r="H23" i="21"/>
  <c r="D18" i="20"/>
  <c r="H15" i="21"/>
  <c r="D28" i="20"/>
  <c r="H32" i="21"/>
  <c r="D10" i="20"/>
  <c r="H14" i="21"/>
  <c r="D16" i="20"/>
  <c r="H17" i="21"/>
  <c r="D9" i="20"/>
  <c r="H11" i="21"/>
  <c r="D77" i="19"/>
  <c r="H74" i="14"/>
  <c r="D51" i="19"/>
  <c r="H64" i="14"/>
  <c r="D7" i="19"/>
  <c r="H9" i="14"/>
  <c r="D13" i="19"/>
  <c r="H17" i="14"/>
  <c r="D39" i="19"/>
  <c r="H40" i="14"/>
  <c r="D26" i="19"/>
  <c r="H26" i="14"/>
  <c r="D82" i="19"/>
  <c r="H85" i="14"/>
  <c r="D66" i="19"/>
  <c r="D76" i="19"/>
  <c r="H77" i="14"/>
  <c r="D8" i="19"/>
  <c r="H7" i="14"/>
  <c r="D83" i="19"/>
  <c r="D48" i="19"/>
  <c r="H71" i="14"/>
  <c r="D84" i="19"/>
  <c r="H86" i="14"/>
  <c r="D32" i="19"/>
  <c r="H24" i="14"/>
  <c r="D52" i="19"/>
  <c r="H79" i="14"/>
  <c r="D19" i="19"/>
  <c r="H25" i="14"/>
  <c r="D43" i="19"/>
  <c r="H52" i="14"/>
  <c r="D45" i="19"/>
  <c r="H54" i="14"/>
  <c r="D30" i="19"/>
  <c r="H29" i="14"/>
  <c r="D53" i="19"/>
  <c r="H45" i="14"/>
  <c r="D80" i="19"/>
  <c r="H81" i="14"/>
  <c r="D12" i="19"/>
  <c r="H20" i="14"/>
  <c r="D85" i="19"/>
  <c r="D86" i="19"/>
  <c r="H88" i="14"/>
  <c r="D20" i="19"/>
  <c r="H18" i="14"/>
  <c r="D18" i="19"/>
  <c r="H19" i="14"/>
  <c r="D5" i="19"/>
  <c r="H11" i="14"/>
  <c r="D87" i="19"/>
  <c r="H89" i="14"/>
  <c r="D14" i="19"/>
  <c r="H8" i="14"/>
  <c r="D88" i="19"/>
  <c r="H90" i="14"/>
  <c r="D46" i="19"/>
  <c r="H62" i="14"/>
  <c r="D55" i="19"/>
  <c r="D89" i="19"/>
  <c r="H91" i="14"/>
  <c r="D58" i="19"/>
  <c r="H46" i="14"/>
  <c r="D90" i="19"/>
  <c r="H92" i="14"/>
  <c r="D70" i="19"/>
  <c r="H61" i="14"/>
  <c r="D34" i="19"/>
  <c r="H50" i="14"/>
  <c r="D29" i="19"/>
  <c r="H13" i="14"/>
  <c r="D47" i="19"/>
  <c r="H65" i="14"/>
  <c r="D36" i="19"/>
  <c r="H35" i="14"/>
  <c r="D71" i="19"/>
  <c r="H75" i="14"/>
  <c r="D56" i="19"/>
  <c r="H47" i="14"/>
  <c r="D23" i="19"/>
  <c r="H28" i="14"/>
  <c r="D91" i="19"/>
  <c r="D37" i="19"/>
  <c r="H38" i="14"/>
  <c r="D92" i="19"/>
  <c r="H94" i="14"/>
  <c r="D59" i="19"/>
  <c r="H53" i="14"/>
  <c r="D3" i="19"/>
  <c r="H6" i="14"/>
  <c r="D41" i="19"/>
  <c r="H33" i="14"/>
  <c r="D35" i="19"/>
  <c r="H42" i="14"/>
  <c r="D74" i="19"/>
  <c r="H67" i="14"/>
  <c r="D33" i="19"/>
  <c r="H37" i="14"/>
  <c r="D49" i="19"/>
  <c r="H49" i="14"/>
  <c r="D31" i="19"/>
  <c r="H44" i="14"/>
  <c r="D24" i="19"/>
  <c r="H16" i="14"/>
  <c r="D75" i="19"/>
  <c r="H76" i="14"/>
  <c r="D57" i="19"/>
  <c r="H58" i="14"/>
  <c r="D67" i="19"/>
  <c r="H73" i="14"/>
  <c r="D73" i="19"/>
  <c r="H82" i="14"/>
  <c r="D60" i="19"/>
  <c r="H68" i="14"/>
  <c r="D11" i="19"/>
  <c r="H14" i="14"/>
  <c r="D9" i="19"/>
  <c r="H15" i="14"/>
  <c r="D62" i="19"/>
  <c r="H59" i="14"/>
  <c r="D40" i="19"/>
  <c r="H34" i="14"/>
  <c r="D79" i="19"/>
  <c r="H78" i="14"/>
  <c r="D68" i="19"/>
  <c r="H69" i="14"/>
  <c r="D27" i="19"/>
  <c r="H30" i="14"/>
  <c r="D93" i="19"/>
  <c r="H95" i="14"/>
  <c r="D16" i="19"/>
  <c r="H12" i="14"/>
  <c r="D54" i="19"/>
  <c r="H56" i="14"/>
  <c r="D63" i="19"/>
  <c r="H63" i="14"/>
  <c r="D61" i="19"/>
  <c r="H43" i="14"/>
  <c r="D17" i="19"/>
  <c r="H23" i="14"/>
  <c r="D94" i="19"/>
  <c r="H96" i="14"/>
  <c r="D95" i="19"/>
  <c r="H97" i="14"/>
  <c r="D69" i="19"/>
  <c r="H60" i="14"/>
  <c r="D6" i="19"/>
  <c r="H22" i="14"/>
  <c r="D15" i="19"/>
  <c r="H31" i="14"/>
  <c r="D10" i="19"/>
  <c r="H10" i="14"/>
  <c r="D96" i="19"/>
  <c r="H98" i="14"/>
  <c r="D97" i="19"/>
  <c r="H99" i="14"/>
  <c r="D50" i="19"/>
  <c r="H48" i="14"/>
  <c r="D98" i="19"/>
  <c r="H100" i="14"/>
  <c r="D65" i="19"/>
  <c r="H66" i="14"/>
  <c r="D64" i="19"/>
  <c r="H55" i="14"/>
  <c r="D44" i="19"/>
  <c r="H39" i="14"/>
  <c r="D21" i="19"/>
  <c r="H27" i="14"/>
  <c r="D78" i="19"/>
  <c r="H70" i="14"/>
  <c r="D28" i="19"/>
  <c r="H36" i="14"/>
  <c r="D4" i="19"/>
  <c r="H5" i="14"/>
  <c r="D38" i="19"/>
  <c r="H32" i="14"/>
  <c r="D25" i="19"/>
  <c r="H21" i="14"/>
  <c r="D99" i="19"/>
  <c r="H101" i="14"/>
  <c r="D42" i="19"/>
  <c r="H51" i="14"/>
  <c r="D72" i="19"/>
  <c r="H80" i="14"/>
  <c r="D22" i="19"/>
  <c r="H41" i="14"/>
  <c r="D100" i="19"/>
  <c r="H102" i="14"/>
  <c r="D101" i="19"/>
  <c r="H103" i="14"/>
  <c r="D81" i="19"/>
  <c r="H84" i="14"/>
  <c r="D4" i="18"/>
  <c r="F5" i="21"/>
  <c r="D22" i="18"/>
  <c r="F26" i="21"/>
  <c r="D16" i="18"/>
  <c r="F13" i="21"/>
  <c r="D6" i="18"/>
  <c r="F10" i="21"/>
  <c r="D8" i="18"/>
  <c r="F9" i="21"/>
  <c r="D11" i="18"/>
  <c r="F22" i="21"/>
  <c r="D34" i="18"/>
  <c r="F37" i="21"/>
  <c r="D35" i="18"/>
  <c r="F38" i="21"/>
  <c r="D24" i="18"/>
  <c r="F33" i="21"/>
  <c r="D19" i="18"/>
  <c r="F25" i="21"/>
  <c r="D13" i="18"/>
  <c r="F31" i="21"/>
  <c r="D33" i="18"/>
  <c r="F34" i="21"/>
  <c r="D9" i="18"/>
  <c r="F12" i="21"/>
  <c r="D25" i="18"/>
  <c r="F21" i="21"/>
  <c r="D14" i="18"/>
  <c r="F16" i="21"/>
  <c r="D26" i="18"/>
  <c r="F28" i="21"/>
  <c r="D7" i="18"/>
  <c r="F8" i="21"/>
  <c r="D31" i="18"/>
  <c r="F29" i="21"/>
  <c r="D17" i="18"/>
  <c r="F18" i="21"/>
  <c r="D32" i="18"/>
  <c r="F35" i="21"/>
  <c r="D29" i="18"/>
  <c r="F30" i="21"/>
  <c r="D23" i="18"/>
  <c r="F27" i="21"/>
  <c r="D10" i="18"/>
  <c r="F6" i="21"/>
  <c r="D3" i="18"/>
  <c r="F7" i="21"/>
  <c r="D20" i="18"/>
  <c r="F20" i="21"/>
  <c r="D28" i="18"/>
  <c r="F24" i="21"/>
  <c r="D18" i="18"/>
  <c r="F19" i="21"/>
  <c r="D36" i="18"/>
  <c r="F36" i="21"/>
  <c r="D27" i="18"/>
  <c r="F23" i="21"/>
  <c r="D12" i="18"/>
  <c r="F15" i="21"/>
  <c r="D30" i="18"/>
  <c r="F32" i="21"/>
  <c r="D15" i="18"/>
  <c r="F14" i="21"/>
  <c r="D21" i="18"/>
  <c r="F17" i="21"/>
  <c r="D5" i="18"/>
  <c r="F11" i="21"/>
  <c r="D70" i="17"/>
  <c r="F74" i="14"/>
  <c r="D62" i="17"/>
  <c r="F64" i="14"/>
  <c r="D9" i="17"/>
  <c r="F9" i="14"/>
  <c r="D17" i="17"/>
  <c r="F17" i="14"/>
  <c r="D48" i="17"/>
  <c r="F40" i="14"/>
  <c r="D16" i="17"/>
  <c r="F26" i="14"/>
  <c r="D83" i="17"/>
  <c r="F85" i="14"/>
  <c r="D71" i="17"/>
  <c r="F72" i="14"/>
  <c r="D64" i="17"/>
  <c r="D11" i="17"/>
  <c r="F7" i="14"/>
  <c r="D80" i="17"/>
  <c r="F83" i="14"/>
  <c r="D72" i="17"/>
  <c r="F71" i="14"/>
  <c r="D84" i="17"/>
  <c r="F86" i="14"/>
  <c r="D5" i="17"/>
  <c r="F24" i="14"/>
  <c r="D78" i="17"/>
  <c r="F79" i="14"/>
  <c r="D34" i="17"/>
  <c r="F25" i="14"/>
  <c r="D68" i="17"/>
  <c r="F52" i="14"/>
  <c r="D36" i="17"/>
  <c r="F54" i="14"/>
  <c r="D24" i="17"/>
  <c r="F29" i="14"/>
  <c r="D31" i="17"/>
  <c r="F45" i="14"/>
  <c r="D75" i="17"/>
  <c r="D25" i="17"/>
  <c r="F20" i="14"/>
  <c r="D85" i="17"/>
  <c r="F87" i="14"/>
  <c r="D86" i="17"/>
  <c r="F88" i="14"/>
  <c r="D20" i="17"/>
  <c r="F18" i="14"/>
  <c r="D10" i="17"/>
  <c r="F19" i="14"/>
  <c r="D13" i="17"/>
  <c r="F11" i="14"/>
  <c r="D87" i="17"/>
  <c r="F89" i="14"/>
  <c r="D7" i="17"/>
  <c r="F8" i="14"/>
  <c r="D88" i="17"/>
  <c r="F90" i="14"/>
  <c r="D58" i="17"/>
  <c r="F62" i="14"/>
  <c r="D59" i="17"/>
  <c r="F57" i="14"/>
  <c r="D89" i="17"/>
  <c r="D38" i="17"/>
  <c r="F46" i="14"/>
  <c r="D90" i="17"/>
  <c r="F92" i="14"/>
  <c r="D44" i="17"/>
  <c r="F61" i="14"/>
  <c r="D60" i="17"/>
  <c r="F50" i="14"/>
  <c r="D4" i="17"/>
  <c r="F13" i="14"/>
  <c r="D65" i="17"/>
  <c r="F65" i="14"/>
  <c r="D18" i="17"/>
  <c r="F35" i="14"/>
  <c r="D74" i="17"/>
  <c r="F75" i="14"/>
  <c r="D27" i="17"/>
  <c r="F47" i="14"/>
  <c r="D32" i="17"/>
  <c r="F28" i="14"/>
  <c r="D91" i="17"/>
  <c r="F93" i="14"/>
  <c r="D39" i="17"/>
  <c r="F38" i="14"/>
  <c r="D92" i="17"/>
  <c r="F94" i="14"/>
  <c r="D52" i="17"/>
  <c r="F53" i="14"/>
  <c r="D8" i="17"/>
  <c r="F6" i="14"/>
  <c r="D19" i="17"/>
  <c r="F33" i="14"/>
  <c r="D49" i="17"/>
  <c r="F42" i="14"/>
  <c r="D51" i="17"/>
  <c r="F67" i="14"/>
  <c r="D41" i="17"/>
  <c r="F37" i="14"/>
  <c r="D54" i="17"/>
  <c r="F49" i="14"/>
  <c r="D57" i="17"/>
  <c r="F44" i="14"/>
  <c r="D6" i="17"/>
  <c r="F16" i="14"/>
  <c r="D77" i="17"/>
  <c r="F76" i="14"/>
  <c r="D50" i="17"/>
  <c r="F58" i="14"/>
  <c r="D63" i="17"/>
  <c r="F73" i="14"/>
  <c r="D81" i="17"/>
  <c r="F82" i="14"/>
  <c r="D66" i="17"/>
  <c r="F68" i="14"/>
  <c r="D21" i="17"/>
  <c r="F14" i="14"/>
  <c r="D26" i="17"/>
  <c r="F15" i="14"/>
  <c r="D53" i="17"/>
  <c r="F59" i="14"/>
  <c r="D22" i="17"/>
  <c r="F34" i="14"/>
  <c r="D76" i="17"/>
  <c r="F78" i="14"/>
  <c r="D69" i="17"/>
  <c r="F69" i="14"/>
  <c r="D35" i="17"/>
  <c r="F30" i="14"/>
  <c r="D93" i="17"/>
  <c r="F95" i="14"/>
  <c r="D12" i="17"/>
  <c r="D55" i="17"/>
  <c r="F56" i="14"/>
  <c r="D73" i="17"/>
  <c r="F63" i="14"/>
  <c r="D28" i="17"/>
  <c r="F43" i="14"/>
  <c r="D33" i="17"/>
  <c r="F23" i="14"/>
  <c r="D94" i="17"/>
  <c r="F96" i="14"/>
  <c r="D95" i="17"/>
  <c r="F97" i="14"/>
  <c r="D45" i="17"/>
  <c r="F60" i="14"/>
  <c r="D29" i="17"/>
  <c r="F22" i="14"/>
  <c r="D46" i="17"/>
  <c r="F31" i="14"/>
  <c r="D14" i="17"/>
  <c r="F10" i="14"/>
  <c r="D96" i="17"/>
  <c r="F98" i="14"/>
  <c r="D97" i="17"/>
  <c r="D40" i="17"/>
  <c r="F48" i="14"/>
  <c r="D98" i="17"/>
  <c r="F100" i="14"/>
  <c r="D61" i="17"/>
  <c r="F66" i="14"/>
  <c r="D42" i="17"/>
  <c r="F55" i="14"/>
  <c r="D37" i="17"/>
  <c r="F39" i="14"/>
  <c r="D23" i="17"/>
  <c r="F27" i="14"/>
  <c r="D47" i="17"/>
  <c r="F70" i="14"/>
  <c r="D43" i="17"/>
  <c r="F36" i="14"/>
  <c r="D3" i="17"/>
  <c r="F5" i="14"/>
  <c r="D30" i="17"/>
  <c r="F32" i="14"/>
  <c r="D15" i="17"/>
  <c r="F21" i="14"/>
  <c r="D99" i="17"/>
  <c r="D56" i="17"/>
  <c r="F51" i="14"/>
  <c r="D79" i="17"/>
  <c r="F80" i="14"/>
  <c r="D67" i="17"/>
  <c r="F41" i="14"/>
  <c r="D100" i="17"/>
  <c r="F102" i="14"/>
  <c r="D101" i="17"/>
  <c r="F103" i="14"/>
  <c r="D82" i="17"/>
  <c r="F84" i="14"/>
  <c r="D3" i="16"/>
  <c r="D5" i="21"/>
  <c r="D21" i="16"/>
  <c r="D26" i="21"/>
  <c r="D5" i="16"/>
  <c r="D13" i="21"/>
  <c r="D7" i="16"/>
  <c r="D10" i="21"/>
  <c r="D14" i="16"/>
  <c r="D9" i="21"/>
  <c r="D19" i="16"/>
  <c r="D35" i="16"/>
  <c r="D37" i="21"/>
  <c r="D36" i="16"/>
  <c r="D38" i="21"/>
  <c r="D32" i="16"/>
  <c r="D33" i="21"/>
  <c r="D26" i="16"/>
  <c r="D25" i="21"/>
  <c r="D6" i="16"/>
  <c r="D31" i="21"/>
  <c r="D33" i="16"/>
  <c r="D34" i="21"/>
  <c r="D20" i="16"/>
  <c r="D12" i="21"/>
  <c r="D10" i="16"/>
  <c r="D21" i="21"/>
  <c r="D23" i="16"/>
  <c r="D16" i="21"/>
  <c r="D25" i="16"/>
  <c r="D28" i="21"/>
  <c r="D12" i="16"/>
  <c r="D8" i="21"/>
  <c r="D27" i="16"/>
  <c r="D29" i="21"/>
  <c r="D24" i="16"/>
  <c r="D18" i="21"/>
  <c r="D30" i="16"/>
  <c r="D35" i="21"/>
  <c r="D28" i="16"/>
  <c r="D30" i="21"/>
  <c r="D29" i="16"/>
  <c r="D27" i="21"/>
  <c r="D4" i="16"/>
  <c r="D6" i="21"/>
  <c r="D16" i="16"/>
  <c r="D7" i="21"/>
  <c r="D17" i="16"/>
  <c r="D20" i="21"/>
  <c r="D9" i="16"/>
  <c r="D24" i="21"/>
  <c r="D15" i="16"/>
  <c r="D19" i="21"/>
  <c r="D34" i="16"/>
  <c r="D36" i="21"/>
  <c r="D11" i="16"/>
  <c r="D23" i="21"/>
  <c r="D18" i="16"/>
  <c r="D15" i="21"/>
  <c r="D31" i="16"/>
  <c r="D32" i="21"/>
  <c r="D22" i="16"/>
  <c r="D14" i="21"/>
  <c r="D13" i="16"/>
  <c r="D17" i="21"/>
  <c r="D8" i="16"/>
  <c r="D11" i="21"/>
  <c r="D65" i="15"/>
  <c r="D74" i="14"/>
  <c r="D50" i="15"/>
  <c r="D64" i="14"/>
  <c r="D17" i="15"/>
  <c r="D9" i="14"/>
  <c r="D27" i="15"/>
  <c r="D17" i="14"/>
  <c r="D28" i="15"/>
  <c r="D40" i="14"/>
  <c r="D36" i="15"/>
  <c r="D26" i="14"/>
  <c r="D83" i="15"/>
  <c r="D85" i="14"/>
  <c r="D70" i="15"/>
  <c r="D72" i="14"/>
  <c r="D76" i="15"/>
  <c r="D77" i="14"/>
  <c r="D3" i="15"/>
  <c r="D7" i="14"/>
  <c r="D72" i="15"/>
  <c r="D83" i="14"/>
  <c r="D77" i="15"/>
  <c r="D71" i="14"/>
  <c r="D84" i="15"/>
  <c r="D86" i="14"/>
  <c r="D38" i="15"/>
  <c r="D24" i="14"/>
  <c r="D81" i="15"/>
  <c r="D79" i="14"/>
  <c r="D9" i="15"/>
  <c r="D25" i="14"/>
  <c r="D39" i="15"/>
  <c r="D52" i="14"/>
  <c r="D74" i="15"/>
  <c r="D54" i="14"/>
  <c r="D22" i="15"/>
  <c r="D29" i="14"/>
  <c r="D49" i="15"/>
  <c r="D45" i="14"/>
  <c r="D78" i="15"/>
  <c r="D81" i="14"/>
  <c r="D23" i="15"/>
  <c r="D20" i="14"/>
  <c r="D85" i="15"/>
  <c r="D87" i="14"/>
  <c r="D86" i="15"/>
  <c r="D88" i="14"/>
  <c r="D4" i="15"/>
  <c r="D18" i="14"/>
  <c r="D40" i="15"/>
  <c r="D19" i="14"/>
  <c r="D24" i="15"/>
  <c r="D11" i="14"/>
  <c r="D87" i="15"/>
  <c r="D89" i="14"/>
  <c r="D6" i="15"/>
  <c r="D8" i="14"/>
  <c r="D88" i="15"/>
  <c r="D90" i="14"/>
  <c r="D62" i="15"/>
  <c r="D62" i="14"/>
  <c r="D43" i="15"/>
  <c r="D57" i="14"/>
  <c r="D89" i="15"/>
  <c r="D91" i="14"/>
  <c r="D30" i="15"/>
  <c r="D46" i="14"/>
  <c r="D90" i="15"/>
  <c r="D92" i="14"/>
  <c r="D52" i="15"/>
  <c r="D61" i="14"/>
  <c r="D60" i="15"/>
  <c r="D50" i="14"/>
  <c r="D5" i="15"/>
  <c r="D13" i="14"/>
  <c r="D59" i="15"/>
  <c r="D65" i="14"/>
  <c r="D44" i="15"/>
  <c r="D35" i="14"/>
  <c r="D75" i="15"/>
  <c r="D75" i="14"/>
  <c r="D53" i="15"/>
  <c r="D47" i="14"/>
  <c r="D18" i="15"/>
  <c r="D28" i="14"/>
  <c r="D91" i="15"/>
  <c r="D93" i="14"/>
  <c r="D45" i="15"/>
  <c r="D38" i="14"/>
  <c r="D92" i="15"/>
  <c r="D94" i="14"/>
  <c r="D46" i="15"/>
  <c r="D53" i="14"/>
  <c r="D19" i="15"/>
  <c r="D6" i="14"/>
  <c r="D26" i="15"/>
  <c r="D33" i="14"/>
  <c r="D57" i="15"/>
  <c r="D42" i="14"/>
  <c r="D67" i="15"/>
  <c r="D67" i="14"/>
  <c r="D41" i="15"/>
  <c r="D37" i="14"/>
  <c r="D34" i="15"/>
  <c r="D49" i="14"/>
  <c r="D48" i="15"/>
  <c r="D44" i="14"/>
  <c r="D31" i="15"/>
  <c r="D16" i="14"/>
  <c r="D68" i="15"/>
  <c r="D76" i="14"/>
  <c r="D63" i="15"/>
  <c r="D58" i="14"/>
  <c r="D79" i="15"/>
  <c r="D73" i="14"/>
  <c r="D80" i="15"/>
  <c r="D82" i="14"/>
  <c r="D69" i="15"/>
  <c r="D68" i="14"/>
  <c r="D15" i="15"/>
  <c r="D14" i="14"/>
  <c r="D16" i="15"/>
  <c r="D15" i="14"/>
  <c r="D51" i="15"/>
  <c r="D59" i="14"/>
  <c r="D32" i="15"/>
  <c r="D34" i="14"/>
  <c r="D66" i="15"/>
  <c r="D78" i="14"/>
  <c r="D64" i="15"/>
  <c r="D69" i="14"/>
  <c r="D20" i="15"/>
  <c r="D30" i="14"/>
  <c r="D93" i="15"/>
  <c r="D95" i="14"/>
  <c r="D10" i="15"/>
  <c r="D12" i="14"/>
  <c r="D54" i="15"/>
  <c r="D56" i="14"/>
  <c r="D21" i="15"/>
  <c r="D63" i="14"/>
  <c r="D37" i="15"/>
  <c r="D43" i="14"/>
  <c r="D11" i="15"/>
  <c r="D23" i="14"/>
  <c r="D94" i="15"/>
  <c r="D96" i="14"/>
  <c r="D95" i="15"/>
  <c r="D97" i="14"/>
  <c r="D55" i="15"/>
  <c r="D60" i="14"/>
  <c r="D47" i="15"/>
  <c r="D22" i="14"/>
  <c r="D12" i="15"/>
  <c r="D31" i="14"/>
  <c r="D7" i="15"/>
  <c r="D10" i="14"/>
  <c r="D96" i="15"/>
  <c r="D98" i="14"/>
  <c r="D97" i="15"/>
  <c r="D99" i="14"/>
  <c r="D42" i="15"/>
  <c r="D48" i="14"/>
  <c r="D98" i="15"/>
  <c r="D100" i="14"/>
  <c r="D56" i="15"/>
  <c r="D66" i="14"/>
  <c r="D61" i="15"/>
  <c r="D55" i="14"/>
  <c r="D29" i="15"/>
  <c r="D39" i="14"/>
  <c r="D33" i="15"/>
  <c r="D27" i="14"/>
  <c r="D71" i="15"/>
  <c r="D70" i="14"/>
  <c r="D35" i="15"/>
  <c r="D36" i="14"/>
  <c r="D8" i="15"/>
  <c r="D5" i="14"/>
  <c r="D13" i="15"/>
  <c r="D32" i="14"/>
  <c r="D14" i="15"/>
  <c r="D21" i="14"/>
  <c r="D99" i="15"/>
  <c r="D101" i="14"/>
  <c r="D58" i="15"/>
  <c r="D51" i="14"/>
  <c r="D73" i="15"/>
  <c r="D80" i="14"/>
  <c r="D25" i="15"/>
  <c r="D41" i="14"/>
  <c r="D100" i="15"/>
  <c r="D102" i="14"/>
  <c r="D101" i="15"/>
  <c r="D103" i="14"/>
  <c r="D82" i="15"/>
  <c r="D84" i="14"/>
  <c r="C16" i="20"/>
  <c r="B16" i="20"/>
  <c r="C10" i="20"/>
  <c r="B10" i="20"/>
  <c r="C28" i="20"/>
  <c r="B28" i="20"/>
  <c r="C18" i="20"/>
  <c r="B18" i="20"/>
  <c r="C19" i="20"/>
  <c r="B19" i="20"/>
  <c r="C36" i="20"/>
  <c r="B36" i="20"/>
  <c r="C20" i="20"/>
  <c r="B20" i="20"/>
  <c r="C22" i="20"/>
  <c r="B22" i="20"/>
  <c r="C15" i="20"/>
  <c r="B15" i="20"/>
  <c r="C7" i="20"/>
  <c r="B7" i="20"/>
  <c r="C3" i="20"/>
  <c r="B3" i="20"/>
  <c r="C24" i="20"/>
  <c r="B24" i="20"/>
  <c r="C27" i="20"/>
  <c r="B27" i="20"/>
  <c r="C35" i="20"/>
  <c r="B35" i="20"/>
  <c r="C17" i="20"/>
  <c r="B17" i="20"/>
  <c r="C21" i="20"/>
  <c r="B21" i="20"/>
  <c r="C5" i="20"/>
  <c r="B5" i="20"/>
  <c r="C31" i="20"/>
  <c r="B31" i="20"/>
  <c r="C14" i="20"/>
  <c r="B14" i="20"/>
  <c r="C13" i="20"/>
  <c r="B13" i="20"/>
  <c r="C8" i="20"/>
  <c r="B8" i="20"/>
  <c r="C26" i="20"/>
  <c r="B26" i="20"/>
  <c r="C29" i="20"/>
  <c r="B29" i="20"/>
  <c r="C23" i="20"/>
  <c r="B23" i="20"/>
  <c r="C30" i="20"/>
  <c r="B30" i="20"/>
  <c r="C34" i="20"/>
  <c r="B34" i="20"/>
  <c r="C33" i="20"/>
  <c r="B33" i="20"/>
  <c r="C25" i="20"/>
  <c r="B25" i="20"/>
  <c r="C6" i="20"/>
  <c r="B6" i="20"/>
  <c r="C11" i="20"/>
  <c r="B11" i="20"/>
  <c r="C12" i="20"/>
  <c r="B12" i="20"/>
  <c r="C32" i="20"/>
  <c r="B32" i="20"/>
  <c r="C4" i="20"/>
  <c r="B4" i="20"/>
  <c r="C9" i="20"/>
  <c r="B9" i="20"/>
  <c r="C101" i="19"/>
  <c r="B101" i="19"/>
  <c r="C100" i="19"/>
  <c r="B100" i="19"/>
  <c r="C22" i="19"/>
  <c r="B22" i="19"/>
  <c r="C72" i="19"/>
  <c r="B72" i="19"/>
  <c r="C42" i="19"/>
  <c r="B42" i="19"/>
  <c r="C99" i="19"/>
  <c r="B99" i="19"/>
  <c r="C25" i="19"/>
  <c r="B25" i="19"/>
  <c r="C38" i="19"/>
  <c r="B38" i="19"/>
  <c r="C4" i="19"/>
  <c r="B4" i="19"/>
  <c r="C28" i="19"/>
  <c r="B28" i="19"/>
  <c r="C78" i="19"/>
  <c r="B78" i="19"/>
  <c r="C21" i="19"/>
  <c r="B21" i="19"/>
  <c r="C44" i="19"/>
  <c r="B44" i="19"/>
  <c r="C64" i="19"/>
  <c r="B64" i="19"/>
  <c r="C65" i="19"/>
  <c r="B65" i="19"/>
  <c r="C98" i="19"/>
  <c r="B98" i="19"/>
  <c r="C50" i="19"/>
  <c r="B50" i="19"/>
  <c r="C97" i="19"/>
  <c r="B97" i="19"/>
  <c r="C96" i="19"/>
  <c r="B96" i="19"/>
  <c r="C10" i="19"/>
  <c r="B10" i="19"/>
  <c r="C15" i="19"/>
  <c r="B15" i="19"/>
  <c r="C6" i="19"/>
  <c r="B6" i="19"/>
  <c r="C69" i="19"/>
  <c r="B69" i="19"/>
  <c r="C95" i="19"/>
  <c r="B95" i="19"/>
  <c r="C94" i="19"/>
  <c r="B94" i="19"/>
  <c r="C17" i="19"/>
  <c r="B17" i="19"/>
  <c r="C61" i="19"/>
  <c r="B61" i="19"/>
  <c r="C63" i="19"/>
  <c r="B63" i="19"/>
  <c r="C54" i="19"/>
  <c r="B54" i="19"/>
  <c r="C16" i="19"/>
  <c r="B16" i="19"/>
  <c r="C93" i="19"/>
  <c r="B93" i="19"/>
  <c r="C27" i="19"/>
  <c r="B27" i="19"/>
  <c r="C68" i="19"/>
  <c r="B68" i="19"/>
  <c r="C79" i="19"/>
  <c r="B79" i="19"/>
  <c r="C40" i="19"/>
  <c r="B40" i="19"/>
  <c r="C62" i="19"/>
  <c r="B62" i="19"/>
  <c r="C9" i="19"/>
  <c r="B9" i="19"/>
  <c r="C11" i="19"/>
  <c r="B11" i="19"/>
  <c r="C60" i="19"/>
  <c r="B60" i="19"/>
  <c r="C73" i="19"/>
  <c r="B73" i="19"/>
  <c r="C67" i="19"/>
  <c r="B67" i="19"/>
  <c r="C57" i="19"/>
  <c r="B57" i="19"/>
  <c r="C75" i="19"/>
  <c r="B75" i="19"/>
  <c r="C24" i="19"/>
  <c r="B24" i="19"/>
  <c r="C31" i="19"/>
  <c r="B31" i="19"/>
  <c r="C49" i="19"/>
  <c r="B49" i="19"/>
  <c r="C33" i="19"/>
  <c r="B33" i="19"/>
  <c r="C74" i="19"/>
  <c r="B74" i="19"/>
  <c r="C35" i="19"/>
  <c r="B35" i="19"/>
  <c r="C41" i="19"/>
  <c r="B41" i="19"/>
  <c r="C3" i="19"/>
  <c r="B3" i="19"/>
  <c r="C59" i="19"/>
  <c r="B59" i="19"/>
  <c r="C92" i="19"/>
  <c r="B92" i="19"/>
  <c r="C37" i="19"/>
  <c r="B37" i="19"/>
  <c r="C91" i="19"/>
  <c r="B91" i="19"/>
  <c r="C23" i="19"/>
  <c r="B23" i="19"/>
  <c r="C56" i="19"/>
  <c r="B56" i="19"/>
  <c r="C71" i="19"/>
  <c r="B71" i="19"/>
  <c r="C36" i="19"/>
  <c r="B36" i="19"/>
  <c r="C47" i="19"/>
  <c r="B47" i="19"/>
  <c r="C29" i="19"/>
  <c r="B29" i="19"/>
  <c r="C34" i="19"/>
  <c r="B34" i="19"/>
  <c r="C70" i="19"/>
  <c r="B70" i="19"/>
  <c r="C90" i="19"/>
  <c r="B90" i="19"/>
  <c r="C58" i="19"/>
  <c r="B58" i="19"/>
  <c r="C89" i="19"/>
  <c r="B89" i="19"/>
  <c r="C55" i="19"/>
  <c r="B55" i="19"/>
  <c r="C46" i="19"/>
  <c r="B46" i="19"/>
  <c r="C88" i="19"/>
  <c r="B88" i="19"/>
  <c r="C14" i="19"/>
  <c r="B14" i="19"/>
  <c r="C87" i="19"/>
  <c r="B87" i="19"/>
  <c r="C5" i="19"/>
  <c r="B5" i="19"/>
  <c r="C18" i="19"/>
  <c r="B18" i="19"/>
  <c r="C20" i="19"/>
  <c r="B20" i="19"/>
  <c r="C86" i="19"/>
  <c r="B86" i="19"/>
  <c r="C85" i="19"/>
  <c r="B85" i="19"/>
  <c r="C12" i="19"/>
  <c r="B12" i="19"/>
  <c r="C80" i="19"/>
  <c r="B80" i="19"/>
  <c r="C53" i="19"/>
  <c r="B53" i="19"/>
  <c r="C30" i="19"/>
  <c r="B30" i="19"/>
  <c r="C45" i="19"/>
  <c r="B45" i="19"/>
  <c r="C43" i="19"/>
  <c r="B43" i="19"/>
  <c r="C19" i="19"/>
  <c r="B19" i="19"/>
  <c r="C52" i="19"/>
  <c r="B52" i="19"/>
  <c r="C32" i="19"/>
  <c r="B32" i="19"/>
  <c r="C84" i="19"/>
  <c r="B84" i="19"/>
  <c r="C48" i="19"/>
  <c r="B48" i="19"/>
  <c r="C83" i="19"/>
  <c r="B83" i="19"/>
  <c r="C8" i="19"/>
  <c r="B8" i="19"/>
  <c r="C76" i="19"/>
  <c r="B76" i="19"/>
  <c r="C66" i="19"/>
  <c r="B66" i="19"/>
  <c r="C82" i="19"/>
  <c r="B82" i="19"/>
  <c r="C26" i="19"/>
  <c r="B26" i="19"/>
  <c r="C39" i="19"/>
  <c r="B39" i="19"/>
  <c r="C13" i="19"/>
  <c r="B13" i="19"/>
  <c r="C7" i="19"/>
  <c r="B7" i="19"/>
  <c r="C51" i="19"/>
  <c r="B51" i="19"/>
  <c r="C77" i="19"/>
  <c r="B77" i="19"/>
  <c r="C81" i="19"/>
  <c r="B81" i="19"/>
  <c r="C21" i="18"/>
  <c r="B21" i="18"/>
  <c r="C15" i="18"/>
  <c r="B15" i="18"/>
  <c r="C30" i="18"/>
  <c r="B30" i="18"/>
  <c r="C12" i="18"/>
  <c r="B12" i="18"/>
  <c r="C27" i="18"/>
  <c r="B27" i="18"/>
  <c r="C36" i="18"/>
  <c r="B36" i="18"/>
  <c r="C18" i="18"/>
  <c r="B18" i="18"/>
  <c r="C28" i="18"/>
  <c r="B28" i="18"/>
  <c r="C20" i="18"/>
  <c r="B20" i="18"/>
  <c r="C3" i="18"/>
  <c r="B3" i="18"/>
  <c r="C10" i="18"/>
  <c r="B10" i="18"/>
  <c r="C23" i="18"/>
  <c r="B23" i="18"/>
  <c r="C29" i="18"/>
  <c r="B29" i="18"/>
  <c r="C32" i="18"/>
  <c r="B32" i="18"/>
  <c r="C17" i="18"/>
  <c r="B17" i="18"/>
  <c r="C31" i="18"/>
  <c r="B31" i="18"/>
  <c r="C7" i="18"/>
  <c r="B7" i="18"/>
  <c r="C26" i="18"/>
  <c r="B26" i="18"/>
  <c r="C14" i="18"/>
  <c r="B14" i="18"/>
  <c r="C25" i="18"/>
  <c r="B25" i="18"/>
  <c r="C9" i="18"/>
  <c r="B9" i="18"/>
  <c r="C33" i="18"/>
  <c r="B33" i="18"/>
  <c r="C13" i="18"/>
  <c r="B13" i="18"/>
  <c r="C19" i="18"/>
  <c r="B19" i="18"/>
  <c r="C24" i="18"/>
  <c r="B24" i="18"/>
  <c r="C35" i="18"/>
  <c r="B35" i="18"/>
  <c r="C34" i="18"/>
  <c r="B34" i="18"/>
  <c r="C11" i="18"/>
  <c r="B11" i="18"/>
  <c r="C8" i="18"/>
  <c r="B8" i="18"/>
  <c r="C6" i="18"/>
  <c r="B6" i="18"/>
  <c r="C16" i="18"/>
  <c r="B16" i="18"/>
  <c r="C22" i="18"/>
  <c r="B22" i="18"/>
  <c r="C4" i="18"/>
  <c r="B4" i="18"/>
  <c r="C5" i="18"/>
  <c r="B5" i="18"/>
  <c r="C101" i="17"/>
  <c r="B101" i="17"/>
  <c r="C100" i="17"/>
  <c r="B100" i="17"/>
  <c r="C67" i="17"/>
  <c r="B67" i="17"/>
  <c r="C79" i="17"/>
  <c r="B79" i="17"/>
  <c r="C56" i="17"/>
  <c r="B56" i="17"/>
  <c r="C99" i="17"/>
  <c r="B99" i="17"/>
  <c r="C15" i="17"/>
  <c r="B15" i="17"/>
  <c r="C30" i="17"/>
  <c r="B30" i="17"/>
  <c r="C3" i="17"/>
  <c r="B3" i="17"/>
  <c r="C43" i="17"/>
  <c r="B43" i="17"/>
  <c r="C47" i="17"/>
  <c r="B47" i="17"/>
  <c r="C23" i="17"/>
  <c r="B23" i="17"/>
  <c r="C37" i="17"/>
  <c r="B37" i="17"/>
  <c r="C42" i="17"/>
  <c r="B42" i="17"/>
  <c r="C61" i="17"/>
  <c r="B61" i="17"/>
  <c r="C98" i="17"/>
  <c r="B98" i="17"/>
  <c r="C40" i="17"/>
  <c r="B40" i="17"/>
  <c r="C97" i="17"/>
  <c r="B97" i="17"/>
  <c r="C96" i="17"/>
  <c r="B96" i="17"/>
  <c r="C14" i="17"/>
  <c r="B14" i="17"/>
  <c r="C46" i="17"/>
  <c r="B46" i="17"/>
  <c r="C29" i="17"/>
  <c r="B29" i="17"/>
  <c r="C45" i="17"/>
  <c r="B45" i="17"/>
  <c r="C95" i="17"/>
  <c r="B95" i="17"/>
  <c r="C94" i="17"/>
  <c r="B94" i="17"/>
  <c r="C33" i="17"/>
  <c r="B33" i="17"/>
  <c r="C28" i="17"/>
  <c r="B28" i="17"/>
  <c r="C73" i="17"/>
  <c r="B73" i="17"/>
  <c r="C55" i="17"/>
  <c r="B55" i="17"/>
  <c r="C12" i="17"/>
  <c r="B12" i="17"/>
  <c r="C93" i="17"/>
  <c r="B93" i="17"/>
  <c r="C35" i="17"/>
  <c r="B35" i="17"/>
  <c r="C69" i="17"/>
  <c r="B69" i="17"/>
  <c r="C76" i="17"/>
  <c r="B76" i="17"/>
  <c r="C22" i="17"/>
  <c r="B22" i="17"/>
  <c r="C53" i="17"/>
  <c r="B53" i="17"/>
  <c r="C26" i="17"/>
  <c r="B26" i="17"/>
  <c r="C21" i="17"/>
  <c r="B21" i="17"/>
  <c r="C66" i="17"/>
  <c r="B66" i="17"/>
  <c r="C81" i="17"/>
  <c r="B81" i="17"/>
  <c r="C63" i="17"/>
  <c r="B63" i="17"/>
  <c r="C50" i="17"/>
  <c r="B50" i="17"/>
  <c r="C77" i="17"/>
  <c r="B77" i="17"/>
  <c r="C6" i="17"/>
  <c r="B6" i="17"/>
  <c r="C57" i="17"/>
  <c r="B57" i="17"/>
  <c r="C54" i="17"/>
  <c r="B54" i="17"/>
  <c r="C41" i="17"/>
  <c r="B41" i="17"/>
  <c r="C51" i="17"/>
  <c r="B51" i="17"/>
  <c r="C49" i="17"/>
  <c r="B49" i="17"/>
  <c r="C19" i="17"/>
  <c r="B19" i="17"/>
  <c r="C8" i="17"/>
  <c r="B8" i="17"/>
  <c r="C52" i="17"/>
  <c r="B52" i="17"/>
  <c r="C92" i="17"/>
  <c r="B92" i="17"/>
  <c r="C39" i="17"/>
  <c r="B39" i="17"/>
  <c r="C91" i="17"/>
  <c r="B91" i="17"/>
  <c r="C32" i="17"/>
  <c r="B32" i="17"/>
  <c r="C27" i="17"/>
  <c r="B27" i="17"/>
  <c r="C74" i="17"/>
  <c r="B74" i="17"/>
  <c r="C18" i="17"/>
  <c r="B18" i="17"/>
  <c r="C65" i="17"/>
  <c r="B65" i="17"/>
  <c r="C4" i="17"/>
  <c r="B4" i="17"/>
  <c r="C60" i="17"/>
  <c r="B60" i="17"/>
  <c r="C44" i="17"/>
  <c r="B44" i="17"/>
  <c r="C90" i="17"/>
  <c r="B90" i="17"/>
  <c r="C38" i="17"/>
  <c r="B38" i="17"/>
  <c r="C89" i="17"/>
  <c r="B89" i="17"/>
  <c r="C59" i="17"/>
  <c r="B59" i="17"/>
  <c r="C58" i="17"/>
  <c r="B58" i="17"/>
  <c r="C88" i="17"/>
  <c r="B88" i="17"/>
  <c r="C7" i="17"/>
  <c r="B7" i="17"/>
  <c r="C87" i="17"/>
  <c r="B87" i="17"/>
  <c r="C13" i="17"/>
  <c r="B13" i="17"/>
  <c r="C10" i="17"/>
  <c r="B10" i="17"/>
  <c r="C20" i="17"/>
  <c r="B20" i="17"/>
  <c r="C86" i="17"/>
  <c r="B86" i="17"/>
  <c r="C85" i="17"/>
  <c r="B85" i="17"/>
  <c r="C25" i="17"/>
  <c r="B25" i="17"/>
  <c r="C75" i="17"/>
  <c r="B75" i="17"/>
  <c r="C31" i="17"/>
  <c r="B31" i="17"/>
  <c r="C24" i="17"/>
  <c r="B24" i="17"/>
  <c r="C36" i="17"/>
  <c r="B36" i="17"/>
  <c r="C68" i="17"/>
  <c r="B68" i="17"/>
  <c r="C34" i="17"/>
  <c r="B34" i="17"/>
  <c r="C78" i="17"/>
  <c r="B78" i="17"/>
  <c r="C5" i="17"/>
  <c r="B5" i="17"/>
  <c r="C84" i="17"/>
  <c r="B84" i="17"/>
  <c r="C72" i="17"/>
  <c r="B72" i="17"/>
  <c r="C80" i="17"/>
  <c r="B80" i="17"/>
  <c r="C11" i="17"/>
  <c r="B11" i="17"/>
  <c r="C64" i="17"/>
  <c r="B64" i="17"/>
  <c r="C71" i="17"/>
  <c r="B71" i="17"/>
  <c r="C83" i="17"/>
  <c r="B83" i="17"/>
  <c r="C16" i="17"/>
  <c r="B16" i="17"/>
  <c r="C48" i="17"/>
  <c r="B48" i="17"/>
  <c r="C17" i="17"/>
  <c r="B17" i="17"/>
  <c r="C9" i="17"/>
  <c r="B9" i="17"/>
  <c r="C62" i="17"/>
  <c r="B62" i="17"/>
  <c r="C70" i="17"/>
  <c r="B70" i="17"/>
  <c r="C82" i="17"/>
  <c r="B82" i="17"/>
  <c r="C13" i="16"/>
  <c r="B13" i="16"/>
  <c r="C22" i="16"/>
  <c r="B22" i="16"/>
  <c r="C31" i="16"/>
  <c r="B31" i="16"/>
  <c r="C18" i="16"/>
  <c r="B18" i="16"/>
  <c r="C11" i="16"/>
  <c r="B11" i="16"/>
  <c r="C34" i="16"/>
  <c r="B34" i="16"/>
  <c r="C15" i="16"/>
  <c r="B15" i="16"/>
  <c r="C9" i="16"/>
  <c r="B9" i="16"/>
  <c r="C17" i="16"/>
  <c r="B17" i="16"/>
  <c r="C16" i="16"/>
  <c r="B16" i="16"/>
  <c r="C4" i="16"/>
  <c r="B4" i="16"/>
  <c r="C29" i="16"/>
  <c r="B29" i="16"/>
  <c r="C28" i="16"/>
  <c r="B28" i="16"/>
  <c r="C30" i="16"/>
  <c r="B30" i="16"/>
  <c r="C24" i="16"/>
  <c r="B24" i="16"/>
  <c r="C27" i="16"/>
  <c r="B27" i="16"/>
  <c r="C12" i="16"/>
  <c r="B12" i="16"/>
  <c r="C25" i="16"/>
  <c r="B25" i="16"/>
  <c r="C23" i="16"/>
  <c r="B23" i="16"/>
  <c r="C10" i="16"/>
  <c r="B10" i="16"/>
  <c r="C20" i="16"/>
  <c r="B20" i="16"/>
  <c r="C33" i="16"/>
  <c r="B33" i="16"/>
  <c r="C6" i="16"/>
  <c r="B6" i="16"/>
  <c r="C26" i="16"/>
  <c r="B26" i="16"/>
  <c r="C32" i="16"/>
  <c r="B32" i="16"/>
  <c r="C36" i="16"/>
  <c r="B36" i="16"/>
  <c r="C35" i="16"/>
  <c r="B35" i="16"/>
  <c r="C19" i="16"/>
  <c r="B19" i="16"/>
  <c r="C14" i="16"/>
  <c r="B14" i="16"/>
  <c r="C7" i="16"/>
  <c r="B7" i="16"/>
  <c r="C5" i="16"/>
  <c r="B5" i="16"/>
  <c r="C21" i="16"/>
  <c r="B21" i="16"/>
  <c r="C3" i="16"/>
  <c r="B3" i="16"/>
  <c r="C8" i="16"/>
  <c r="B8" i="16"/>
  <c r="C101" i="15"/>
  <c r="B101" i="15"/>
  <c r="C100" i="15"/>
  <c r="B100" i="15"/>
  <c r="C25" i="15"/>
  <c r="B25" i="15"/>
  <c r="C73" i="15"/>
  <c r="B73" i="15"/>
  <c r="C58" i="15"/>
  <c r="B58" i="15"/>
  <c r="C99" i="15"/>
  <c r="B99" i="15"/>
  <c r="C14" i="15"/>
  <c r="B14" i="15"/>
  <c r="C13" i="15"/>
  <c r="B13" i="15"/>
  <c r="C8" i="15"/>
  <c r="B8" i="15"/>
  <c r="C35" i="15"/>
  <c r="B35" i="15"/>
  <c r="C71" i="15"/>
  <c r="B71" i="15"/>
  <c r="C33" i="15"/>
  <c r="B33" i="15"/>
  <c r="C29" i="15"/>
  <c r="B29" i="15"/>
  <c r="C61" i="15"/>
  <c r="B61" i="15"/>
  <c r="C56" i="15"/>
  <c r="B56" i="15"/>
  <c r="C98" i="15"/>
  <c r="B98" i="15"/>
  <c r="C42" i="15"/>
  <c r="B42" i="15"/>
  <c r="C97" i="15"/>
  <c r="B97" i="15"/>
  <c r="C96" i="15"/>
  <c r="B96" i="15"/>
  <c r="C7" i="15"/>
  <c r="B7" i="15"/>
  <c r="C12" i="15"/>
  <c r="B12" i="15"/>
  <c r="C47" i="15"/>
  <c r="B47" i="15"/>
  <c r="C55" i="15"/>
  <c r="B55" i="15"/>
  <c r="C95" i="15"/>
  <c r="B95" i="15"/>
  <c r="C94" i="15"/>
  <c r="B94" i="15"/>
  <c r="C11" i="15"/>
  <c r="B11" i="15"/>
  <c r="C37" i="15"/>
  <c r="B37" i="15"/>
  <c r="C21" i="15"/>
  <c r="B21" i="15"/>
  <c r="C54" i="15"/>
  <c r="B54" i="15"/>
  <c r="C10" i="15"/>
  <c r="B10" i="15"/>
  <c r="C93" i="15"/>
  <c r="B93" i="15"/>
  <c r="C20" i="15"/>
  <c r="B20" i="15"/>
  <c r="C64" i="15"/>
  <c r="B64" i="15"/>
  <c r="C66" i="15"/>
  <c r="B66" i="15"/>
  <c r="C32" i="15"/>
  <c r="B32" i="15"/>
  <c r="C51" i="15"/>
  <c r="B51" i="15"/>
  <c r="C16" i="15"/>
  <c r="B16" i="15"/>
  <c r="C15" i="15"/>
  <c r="B15" i="15"/>
  <c r="C69" i="15"/>
  <c r="B69" i="15"/>
  <c r="C80" i="15"/>
  <c r="B80" i="15"/>
  <c r="C79" i="15"/>
  <c r="B79" i="15"/>
  <c r="C63" i="15"/>
  <c r="B63" i="15"/>
  <c r="C68" i="15"/>
  <c r="B68" i="15"/>
  <c r="C31" i="15"/>
  <c r="B31" i="15"/>
  <c r="C48" i="15"/>
  <c r="B48" i="15"/>
  <c r="C34" i="15"/>
  <c r="B34" i="15"/>
  <c r="C41" i="15"/>
  <c r="B41" i="15"/>
  <c r="C67" i="15"/>
  <c r="B67" i="15"/>
  <c r="C57" i="15"/>
  <c r="B57" i="15"/>
  <c r="C26" i="15"/>
  <c r="B26" i="15"/>
  <c r="C19" i="15"/>
  <c r="B19" i="15"/>
  <c r="C46" i="15"/>
  <c r="B46" i="15"/>
  <c r="C92" i="15"/>
  <c r="B92" i="15"/>
  <c r="C45" i="15"/>
  <c r="B45" i="15"/>
  <c r="C91" i="15"/>
  <c r="B91" i="15"/>
  <c r="C18" i="15"/>
  <c r="B18" i="15"/>
  <c r="C53" i="15"/>
  <c r="B53" i="15"/>
  <c r="C75" i="15"/>
  <c r="B75" i="15"/>
  <c r="C44" i="15"/>
  <c r="B44" i="15"/>
  <c r="C59" i="15"/>
  <c r="B59" i="15"/>
  <c r="C5" i="15"/>
  <c r="B5" i="15"/>
  <c r="C60" i="15"/>
  <c r="B60" i="15"/>
  <c r="C52" i="15"/>
  <c r="B52" i="15"/>
  <c r="C90" i="15"/>
  <c r="B90" i="15"/>
  <c r="C30" i="15"/>
  <c r="B30" i="15"/>
  <c r="C89" i="15"/>
  <c r="B89" i="15"/>
  <c r="C43" i="15"/>
  <c r="B43" i="15"/>
  <c r="C62" i="15"/>
  <c r="B62" i="15"/>
  <c r="C88" i="15"/>
  <c r="B88" i="15"/>
  <c r="C6" i="15"/>
  <c r="B6" i="15"/>
  <c r="C87" i="15"/>
  <c r="B87" i="15"/>
  <c r="C24" i="15"/>
  <c r="B24" i="15"/>
  <c r="C40" i="15"/>
  <c r="B40" i="15"/>
  <c r="C4" i="15"/>
  <c r="B4" i="15"/>
  <c r="C86" i="15"/>
  <c r="B86" i="15"/>
  <c r="C85" i="15"/>
  <c r="B85" i="15"/>
  <c r="C23" i="15"/>
  <c r="B23" i="15"/>
  <c r="C78" i="15"/>
  <c r="B78" i="15"/>
  <c r="C49" i="15"/>
  <c r="B49" i="15"/>
  <c r="C22" i="15"/>
  <c r="B22" i="15"/>
  <c r="C74" i="15"/>
  <c r="B74" i="15"/>
  <c r="C39" i="15"/>
  <c r="B39" i="15"/>
  <c r="C9" i="15"/>
  <c r="B9" i="15"/>
  <c r="C81" i="15"/>
  <c r="B81" i="15"/>
  <c r="C38" i="15"/>
  <c r="B38" i="15"/>
  <c r="C84" i="15"/>
  <c r="B84" i="15"/>
  <c r="C77" i="15"/>
  <c r="B77" i="15"/>
  <c r="C72" i="15"/>
  <c r="B72" i="15"/>
  <c r="C3" i="15"/>
  <c r="B3" i="15"/>
  <c r="C76" i="15"/>
  <c r="B76" i="15"/>
  <c r="C70" i="15"/>
  <c r="B70" i="15"/>
  <c r="C83" i="15"/>
  <c r="B83" i="15"/>
  <c r="C36" i="15"/>
  <c r="B36" i="15"/>
  <c r="C28" i="15"/>
  <c r="B28" i="15"/>
  <c r="C27" i="15"/>
  <c r="B27" i="15"/>
  <c r="C17" i="15"/>
  <c r="B17" i="15"/>
  <c r="C50" i="15"/>
  <c r="B50" i="15"/>
  <c r="C65" i="15"/>
  <c r="B65" i="15"/>
  <c r="C82" i="15"/>
  <c r="B82" i="15"/>
  <c r="C15" i="14"/>
  <c r="B15" i="14"/>
  <c r="C18" i="14"/>
  <c r="B18" i="14"/>
  <c r="C75" i="14"/>
  <c r="B75" i="14"/>
  <c r="C29" i="14"/>
  <c r="B29" i="14"/>
  <c r="C74" i="14"/>
  <c r="B74" i="14"/>
  <c r="C92" i="14"/>
  <c r="B92" i="14"/>
  <c r="C55" i="14"/>
  <c r="B55" i="14"/>
  <c r="C56" i="14"/>
  <c r="B56" i="14"/>
  <c r="C86" i="14"/>
  <c r="B86" i="14"/>
  <c r="C83" i="14"/>
  <c r="B83" i="14"/>
  <c r="C49" i="14"/>
  <c r="B49" i="14"/>
  <c r="C93" i="14"/>
  <c r="B93" i="14"/>
  <c r="C97" i="14"/>
  <c r="B97" i="14"/>
  <c r="C38" i="14"/>
  <c r="B38" i="14"/>
  <c r="C14" i="14"/>
  <c r="B14" i="14"/>
  <c r="C102" i="14"/>
  <c r="B102" i="14"/>
  <c r="C57" i="14"/>
  <c r="B57" i="14"/>
  <c r="C87" i="14"/>
  <c r="B87" i="14"/>
  <c r="C13" i="14"/>
  <c r="B13" i="14"/>
  <c r="C48" i="14"/>
  <c r="B48" i="14"/>
  <c r="C40" i="14"/>
  <c r="B40" i="14"/>
  <c r="C69" i="14"/>
  <c r="B69" i="14"/>
  <c r="C31" i="14"/>
  <c r="B31" i="14"/>
  <c r="C72" i="14"/>
  <c r="B72" i="14"/>
  <c r="C95" i="14"/>
  <c r="B95" i="14"/>
  <c r="C58" i="14"/>
  <c r="B58" i="14"/>
  <c r="C94" i="14"/>
  <c r="B94" i="14"/>
  <c r="C33" i="14"/>
  <c r="B33" i="14"/>
  <c r="C23" i="14"/>
  <c r="B23" i="14"/>
  <c r="C16" i="14"/>
  <c r="B16" i="14"/>
  <c r="C52" i="14"/>
  <c r="B52" i="14"/>
  <c r="C62" i="14"/>
  <c r="B62" i="14"/>
  <c r="C39" i="14"/>
  <c r="B39" i="14"/>
  <c r="C5" i="14"/>
  <c r="B5" i="14"/>
  <c r="C20" i="14"/>
  <c r="B20" i="14"/>
  <c r="C88" i="14"/>
  <c r="B88" i="14"/>
  <c r="C45" i="14"/>
  <c r="B45" i="14"/>
  <c r="C44" i="14"/>
  <c r="B44" i="14"/>
  <c r="C98" i="14"/>
  <c r="B98" i="14"/>
  <c r="C70" i="14"/>
  <c r="B70" i="14"/>
  <c r="C61" i="14"/>
  <c r="B61" i="14"/>
  <c r="C25" i="14"/>
  <c r="B25" i="14"/>
  <c r="C77" i="14"/>
  <c r="B77" i="14"/>
  <c r="C54" i="14"/>
  <c r="B54" i="14"/>
  <c r="C103" i="14"/>
  <c r="B103" i="14"/>
  <c r="C101" i="14"/>
  <c r="B101" i="14"/>
  <c r="C67" i="14"/>
  <c r="B67" i="14"/>
  <c r="C11" i="14"/>
  <c r="B11" i="14"/>
  <c r="C19" i="14"/>
  <c r="B19" i="14"/>
  <c r="C9" i="14"/>
  <c r="B9" i="14"/>
  <c r="C59" i="14"/>
  <c r="B59" i="14"/>
  <c r="C30" i="14"/>
  <c r="B30" i="14"/>
  <c r="C85" i="14"/>
  <c r="B85" i="14"/>
  <c r="C32" i="14"/>
  <c r="B32" i="14"/>
  <c r="C81" i="14"/>
  <c r="B81" i="14"/>
  <c r="C36" i="14"/>
  <c r="B36" i="14"/>
  <c r="C24" i="14"/>
  <c r="B24" i="14"/>
  <c r="C80" i="14"/>
  <c r="B80" i="14"/>
  <c r="C35" i="14"/>
  <c r="B35" i="14"/>
  <c r="C65" i="14"/>
  <c r="B65" i="14"/>
  <c r="C73" i="14"/>
  <c r="B73" i="14"/>
  <c r="C82" i="14"/>
  <c r="B82" i="14"/>
  <c r="C84" i="14"/>
  <c r="B84" i="14"/>
  <c r="C96" i="14"/>
  <c r="B96" i="14"/>
  <c r="C12" i="14"/>
  <c r="B12" i="14"/>
  <c r="C34" i="14"/>
  <c r="B34" i="14"/>
  <c r="C91" i="14"/>
  <c r="B91" i="14"/>
  <c r="C79" i="14"/>
  <c r="B79" i="14"/>
  <c r="C37" i="14"/>
  <c r="B37" i="14"/>
  <c r="C26" i="14"/>
  <c r="B26" i="14"/>
  <c r="C78" i="14"/>
  <c r="B78" i="14"/>
  <c r="C63" i="14"/>
  <c r="B63" i="14"/>
  <c r="C21" i="14"/>
  <c r="B21" i="14"/>
  <c r="C64" i="14"/>
  <c r="B64" i="14"/>
  <c r="C41" i="14"/>
  <c r="B41" i="14"/>
  <c r="C8" i="14"/>
  <c r="B8" i="14"/>
  <c r="C10" i="14"/>
  <c r="B10" i="14"/>
  <c r="C99" i="14"/>
  <c r="B99" i="14"/>
  <c r="C60" i="14"/>
  <c r="B60" i="14"/>
  <c r="C17" i="14"/>
  <c r="B17" i="14"/>
  <c r="C51" i="14"/>
  <c r="B51" i="14"/>
  <c r="C90" i="14"/>
  <c r="B90" i="14"/>
  <c r="C68" i="14"/>
  <c r="B68" i="14"/>
  <c r="C28" i="14"/>
  <c r="B28" i="14"/>
  <c r="C100" i="14"/>
  <c r="B100" i="14"/>
  <c r="C7" i="14"/>
  <c r="B7" i="14"/>
  <c r="C71" i="14"/>
  <c r="B71" i="14"/>
  <c r="C47" i="14"/>
  <c r="B47" i="14"/>
  <c r="C66" i="14"/>
  <c r="B66" i="14"/>
  <c r="C53" i="14"/>
  <c r="B53" i="14"/>
  <c r="C27" i="14"/>
  <c r="B27" i="14"/>
  <c r="C89" i="14"/>
  <c r="B89" i="14"/>
  <c r="C22" i="14"/>
  <c r="B22" i="14"/>
  <c r="C46" i="14"/>
  <c r="B46" i="14"/>
  <c r="C43" i="14"/>
  <c r="B43" i="14"/>
  <c r="C6" i="14"/>
  <c r="B6" i="14"/>
  <c r="C50" i="14"/>
  <c r="B50" i="14"/>
  <c r="C76" i="14"/>
  <c r="B76" i="14"/>
  <c r="C42" i="14"/>
  <c r="B42" i="14"/>
  <c r="C13" i="13"/>
  <c r="C20" i="13"/>
  <c r="C10" i="13"/>
  <c r="C11" i="13"/>
  <c r="C14" i="13"/>
  <c r="C27" i="13"/>
  <c r="C38" i="13"/>
  <c r="C31" i="13"/>
  <c r="C32" i="13"/>
  <c r="C33" i="13"/>
  <c r="C16" i="13"/>
  <c r="C30" i="13"/>
  <c r="C6" i="13"/>
  <c r="C23" i="13"/>
  <c r="C26" i="13"/>
  <c r="C25" i="13"/>
  <c r="C7" i="13"/>
  <c r="C34" i="13"/>
  <c r="C12" i="13"/>
  <c r="C36" i="13"/>
  <c r="C21" i="13"/>
  <c r="C28" i="13"/>
  <c r="C5" i="13"/>
  <c r="C9" i="13"/>
  <c r="C29" i="13"/>
  <c r="C17" i="13"/>
  <c r="C24" i="13"/>
  <c r="C37" i="13"/>
  <c r="C19" i="13"/>
  <c r="C8" i="13"/>
  <c r="C22" i="13"/>
  <c r="C35" i="13"/>
  <c r="C18" i="13"/>
  <c r="C15" i="13"/>
  <c r="B13" i="13"/>
  <c r="B20" i="13"/>
  <c r="B10" i="13"/>
  <c r="B11" i="13"/>
  <c r="B14" i="13"/>
  <c r="B27" i="13"/>
  <c r="B38" i="13"/>
  <c r="B31" i="13"/>
  <c r="B32" i="13"/>
  <c r="B33" i="13"/>
  <c r="B16" i="13"/>
  <c r="B30" i="13"/>
  <c r="B6" i="13"/>
  <c r="B23" i="13"/>
  <c r="B26" i="13"/>
  <c r="B25" i="13"/>
  <c r="B7" i="13"/>
  <c r="B34" i="13"/>
  <c r="B12" i="13"/>
  <c r="B36" i="13"/>
  <c r="B21" i="13"/>
  <c r="B28" i="13"/>
  <c r="B5" i="13"/>
  <c r="B9" i="13"/>
  <c r="B29" i="13"/>
  <c r="B17" i="13"/>
  <c r="B24" i="13"/>
  <c r="B37" i="13"/>
  <c r="B19" i="13"/>
  <c r="B8" i="13"/>
  <c r="B22" i="13"/>
  <c r="B35" i="13"/>
  <c r="B18" i="13"/>
  <c r="B15" i="13"/>
  <c r="B70" i="12"/>
  <c r="C70" i="12"/>
  <c r="B60" i="12"/>
  <c r="C60" i="12"/>
  <c r="B17" i="12"/>
  <c r="C17" i="12"/>
  <c r="B9" i="12"/>
  <c r="C9" i="12"/>
  <c r="B54" i="12"/>
  <c r="C54" i="12"/>
  <c r="B12" i="12"/>
  <c r="C12" i="12"/>
  <c r="B28" i="12"/>
  <c r="C28" i="12"/>
  <c r="B78" i="12"/>
  <c r="C78" i="12"/>
  <c r="B75" i="12"/>
  <c r="C75" i="12"/>
  <c r="B10" i="12"/>
  <c r="C10" i="12"/>
  <c r="B88" i="12"/>
  <c r="C88" i="12"/>
  <c r="B67" i="12"/>
  <c r="C67" i="12"/>
  <c r="B92" i="12"/>
  <c r="C92" i="12"/>
  <c r="B46" i="12"/>
  <c r="C46" i="12"/>
  <c r="B89" i="12"/>
  <c r="C89" i="12"/>
  <c r="B48" i="12"/>
  <c r="C48" i="12"/>
  <c r="B80" i="12"/>
  <c r="C80" i="12"/>
  <c r="B57" i="12"/>
  <c r="C57" i="12"/>
  <c r="B7" i="12"/>
  <c r="C7" i="12"/>
  <c r="B31" i="12"/>
  <c r="C31" i="12"/>
  <c r="B91" i="12"/>
  <c r="C91" i="12"/>
  <c r="B13" i="12"/>
  <c r="C13" i="12"/>
  <c r="B93" i="12"/>
  <c r="C93" i="12"/>
  <c r="B94" i="12"/>
  <c r="C94" i="12"/>
  <c r="B34" i="12"/>
  <c r="C34" i="12"/>
  <c r="B26" i="12"/>
  <c r="C26" i="12"/>
  <c r="B5" i="12"/>
  <c r="C5" i="12"/>
  <c r="B95" i="12"/>
  <c r="C95" i="12"/>
  <c r="B21" i="12"/>
  <c r="C21" i="12"/>
  <c r="B96" i="12"/>
  <c r="C96" i="12"/>
  <c r="B20" i="12"/>
  <c r="C20" i="12"/>
  <c r="B59" i="12"/>
  <c r="C59" i="12"/>
  <c r="B76" i="12"/>
  <c r="C76" i="12"/>
  <c r="B30" i="12"/>
  <c r="C30" i="12"/>
  <c r="B68" i="12"/>
  <c r="C68" i="12"/>
  <c r="B62" i="12"/>
  <c r="C62" i="12"/>
  <c r="B56" i="12"/>
  <c r="C56" i="12"/>
  <c r="B23" i="12"/>
  <c r="C23" i="12"/>
  <c r="B73" i="12"/>
  <c r="C73" i="12"/>
  <c r="B19" i="12"/>
  <c r="C19" i="12"/>
  <c r="B51" i="12"/>
  <c r="C51" i="12"/>
  <c r="B79" i="12"/>
  <c r="C79" i="12"/>
  <c r="B29" i="12"/>
  <c r="C29" i="12"/>
  <c r="B97" i="12"/>
  <c r="C97" i="12"/>
  <c r="B64" i="12"/>
  <c r="C64" i="12"/>
  <c r="B98" i="12"/>
  <c r="C98" i="12"/>
  <c r="B40" i="12"/>
  <c r="C40" i="12"/>
  <c r="B8" i="12"/>
  <c r="C8" i="12"/>
  <c r="B63" i="12"/>
  <c r="C63" i="12"/>
  <c r="B37" i="12"/>
  <c r="C37" i="12"/>
  <c r="B72" i="12"/>
  <c r="C72" i="12"/>
  <c r="B39" i="12"/>
  <c r="C39" i="12"/>
  <c r="B81" i="12"/>
  <c r="C81" i="12"/>
  <c r="B84" i="12"/>
  <c r="C84" i="12"/>
  <c r="B27" i="12"/>
  <c r="C27" i="12"/>
  <c r="B82" i="12"/>
  <c r="C82" i="12"/>
  <c r="B83" i="12"/>
  <c r="C83" i="12"/>
  <c r="B87" i="12"/>
  <c r="C87" i="12"/>
  <c r="B86" i="12"/>
  <c r="C86" i="12"/>
  <c r="B69" i="12"/>
  <c r="C69" i="12"/>
  <c r="B15" i="12"/>
  <c r="C15" i="12"/>
  <c r="B42" i="12"/>
  <c r="C42" i="12"/>
  <c r="B85" i="12"/>
  <c r="C85" i="12"/>
  <c r="B32" i="12"/>
  <c r="C32" i="12"/>
  <c r="B65" i="12"/>
  <c r="C65" i="12"/>
  <c r="B35" i="12"/>
  <c r="C35" i="12"/>
  <c r="B33" i="12"/>
  <c r="C33" i="12"/>
  <c r="B77" i="12"/>
  <c r="C77" i="12"/>
  <c r="B22" i="12"/>
  <c r="C22" i="12"/>
  <c r="B53" i="12"/>
  <c r="C53" i="12"/>
  <c r="B61" i="12"/>
  <c r="C61" i="12"/>
  <c r="B44" i="12"/>
  <c r="C44" i="12"/>
  <c r="B24" i="12"/>
  <c r="C24" i="12"/>
  <c r="B49" i="12"/>
  <c r="C49" i="12"/>
  <c r="B99" i="12"/>
  <c r="C99" i="12"/>
  <c r="B66" i="12"/>
  <c r="C66" i="12"/>
  <c r="B16" i="12"/>
  <c r="C16" i="12"/>
  <c r="B43" i="12"/>
  <c r="C43" i="12"/>
  <c r="B14" i="12"/>
  <c r="C14" i="12"/>
  <c r="B100" i="12"/>
  <c r="C100" i="12"/>
  <c r="B101" i="12"/>
  <c r="C101" i="12"/>
  <c r="B38" i="12"/>
  <c r="C38" i="12"/>
  <c r="B58" i="12"/>
  <c r="C58" i="12"/>
  <c r="B45" i="12"/>
  <c r="C45" i="12"/>
  <c r="B18" i="12"/>
  <c r="C18" i="12"/>
  <c r="B74" i="12"/>
  <c r="C74" i="12"/>
  <c r="B41" i="12"/>
  <c r="C41" i="12"/>
  <c r="B71" i="12"/>
  <c r="C71" i="12"/>
  <c r="B47" i="12"/>
  <c r="C47" i="12"/>
  <c r="B6" i="12"/>
  <c r="C6" i="12"/>
  <c r="B36" i="12"/>
  <c r="C36" i="12"/>
  <c r="B11" i="12"/>
  <c r="C11" i="12"/>
  <c r="B102" i="12"/>
  <c r="C102" i="12"/>
  <c r="B52" i="12"/>
  <c r="C52" i="12"/>
  <c r="B50" i="12"/>
  <c r="C50" i="12"/>
  <c r="B55" i="12"/>
  <c r="C55" i="12"/>
  <c r="B103" i="12"/>
  <c r="C103" i="12"/>
  <c r="B90" i="12"/>
  <c r="C90" i="12"/>
  <c r="C25" i="12"/>
  <c r="B25" i="12"/>
  <c r="E20" i="16"/>
  <c r="D22" i="21"/>
  <c r="E85" i="19"/>
  <c r="E44" i="19"/>
  <c r="E99" i="17"/>
  <c r="E89" i="17"/>
  <c r="H83" i="14"/>
  <c r="E7" i="16"/>
  <c r="E57" i="17"/>
  <c r="E51" i="17"/>
  <c r="E75" i="17"/>
  <c r="E34" i="16"/>
  <c r="E25" i="16"/>
  <c r="E91" i="19"/>
  <c r="E55" i="19"/>
  <c r="E66" i="19"/>
  <c r="H93" i="14"/>
  <c r="H72" i="14"/>
  <c r="E50" i="17"/>
  <c r="E64" i="17"/>
  <c r="E12" i="17"/>
  <c r="F12" i="14"/>
  <c r="E17" i="16"/>
  <c r="E28" i="19"/>
  <c r="E32" i="20"/>
  <c r="F99" i="14"/>
  <c r="E3" i="16"/>
  <c r="E13" i="20"/>
  <c r="F77" i="14"/>
  <c r="F81" i="14"/>
  <c r="F91" i="14"/>
  <c r="H57" i="14"/>
  <c r="E101" i="19"/>
  <c r="H87" i="14"/>
  <c r="E3" i="20"/>
  <c r="F101" i="14"/>
  <c r="E22" i="20"/>
  <c r="E11" i="20"/>
  <c r="E35" i="20"/>
  <c r="E6" i="20"/>
  <c r="E5" i="20"/>
  <c r="E32" i="19"/>
  <c r="E18" i="19"/>
  <c r="E35" i="19"/>
  <c r="E9" i="19"/>
  <c r="E93" i="19"/>
  <c r="E14" i="19"/>
  <c r="E96" i="19"/>
  <c r="E51" i="19"/>
  <c r="E84" i="19"/>
  <c r="E71" i="19"/>
  <c r="E79" i="19"/>
  <c r="E6" i="19"/>
  <c r="E83" i="19"/>
  <c r="E59" i="19"/>
  <c r="E73" i="19"/>
  <c r="E98" i="19"/>
  <c r="E72" i="19"/>
  <c r="E29" i="18"/>
  <c r="E5" i="18"/>
  <c r="E33" i="18"/>
  <c r="E24" i="18"/>
  <c r="E12" i="18"/>
  <c r="E11" i="18"/>
  <c r="E13" i="18"/>
  <c r="E18" i="18"/>
  <c r="E3" i="18"/>
  <c r="E16" i="17"/>
  <c r="E65" i="17"/>
  <c r="E3" i="17"/>
  <c r="E36" i="17"/>
  <c r="E9" i="17"/>
  <c r="E95" i="17"/>
  <c r="E23" i="17"/>
  <c r="E97" i="17"/>
  <c r="E78" i="17"/>
  <c r="E31" i="17"/>
  <c r="E28" i="17"/>
  <c r="E44" i="17"/>
  <c r="E26" i="16"/>
  <c r="E29" i="16"/>
  <c r="E35" i="16"/>
  <c r="E24" i="16"/>
  <c r="E31" i="16"/>
  <c r="E83" i="15"/>
  <c r="E72" i="15"/>
  <c r="E22" i="15"/>
  <c r="E85" i="15"/>
  <c r="E62" i="15"/>
  <c r="E18" i="15"/>
  <c r="E31" i="15"/>
  <c r="E20" i="15"/>
  <c r="E7" i="15"/>
  <c r="E13" i="15"/>
  <c r="E27" i="15"/>
  <c r="E70" i="15"/>
  <c r="E9" i="15"/>
  <c r="E49" i="15"/>
  <c r="E87" i="15"/>
  <c r="E44" i="15"/>
  <c r="E41" i="15"/>
  <c r="E32" i="15"/>
  <c r="E55" i="15"/>
  <c r="E71" i="15"/>
  <c r="E65" i="15"/>
  <c r="E25" i="15"/>
  <c r="E99" i="15"/>
  <c r="E8" i="15"/>
  <c r="E33" i="15"/>
  <c r="E56" i="15"/>
  <c r="E97" i="15"/>
  <c r="E12" i="15"/>
  <c r="E95" i="15"/>
  <c r="E37" i="15"/>
  <c r="E10" i="15"/>
  <c r="E64" i="15"/>
  <c r="E51" i="15"/>
  <c r="E69" i="15"/>
  <c r="E63" i="15"/>
  <c r="E48" i="15"/>
  <c r="E67" i="15"/>
  <c r="E19" i="15"/>
  <c r="E45" i="15"/>
  <c r="E53" i="15"/>
  <c r="E59" i="15"/>
  <c r="E52" i="15"/>
  <c r="E89" i="15"/>
  <c r="E88" i="15"/>
  <c r="E24" i="15"/>
  <c r="E86" i="15"/>
  <c r="E78" i="15"/>
  <c r="E74" i="15"/>
  <c r="E81" i="15"/>
  <c r="E77" i="15"/>
  <c r="E76" i="15"/>
  <c r="E36" i="15"/>
  <c r="E17" i="15"/>
  <c r="E82" i="15"/>
  <c r="E101" i="15"/>
  <c r="E73" i="15"/>
  <c r="E14" i="15"/>
  <c r="E35" i="15"/>
  <c r="E29" i="15"/>
  <c r="E98" i="15"/>
  <c r="E96" i="15"/>
  <c r="E47" i="15"/>
  <c r="E94" i="15"/>
  <c r="E21" i="15"/>
  <c r="E93" i="15"/>
  <c r="E66" i="15"/>
  <c r="E16" i="15"/>
  <c r="E80" i="15"/>
  <c r="E68" i="15"/>
  <c r="E34" i="15"/>
  <c r="E57" i="15"/>
  <c r="E46" i="15"/>
  <c r="E91" i="15"/>
  <c r="E75" i="15"/>
  <c r="E5" i="15"/>
  <c r="E90" i="15"/>
  <c r="E43" i="15"/>
  <c r="E6" i="15"/>
  <c r="E40" i="15"/>
  <c r="E28" i="15"/>
  <c r="E84" i="15"/>
  <c r="E39" i="15"/>
  <c r="E4" i="15"/>
  <c r="E60" i="15"/>
  <c r="E26" i="15"/>
  <c r="E15" i="15"/>
  <c r="E11" i="15"/>
  <c r="E61" i="15"/>
  <c r="E100" i="15"/>
  <c r="E50" i="15"/>
  <c r="E3" i="15"/>
  <c r="E38" i="15"/>
  <c r="E23" i="15"/>
  <c r="E30" i="15"/>
  <c r="E92" i="15"/>
  <c r="E79" i="15"/>
  <c r="E54" i="15"/>
  <c r="E42" i="15"/>
  <c r="E58" i="15"/>
  <c r="E84" i="17"/>
  <c r="E58" i="17"/>
  <c r="E19" i="17"/>
  <c r="E35" i="17"/>
  <c r="E42" i="17"/>
  <c r="E6" i="18"/>
  <c r="E23" i="18"/>
  <c r="E26" i="19"/>
  <c r="E86" i="19"/>
  <c r="E56" i="19"/>
  <c r="E60" i="19"/>
  <c r="E15" i="19"/>
  <c r="E22" i="19"/>
  <c r="E14" i="20"/>
  <c r="E68" i="17"/>
  <c r="E86" i="17"/>
  <c r="E90" i="17"/>
  <c r="E27" i="17"/>
  <c r="E54" i="17"/>
  <c r="E66" i="17"/>
  <c r="E73" i="17"/>
  <c r="E46" i="17"/>
  <c r="E43" i="17"/>
  <c r="E67" i="17"/>
  <c r="E35" i="18"/>
  <c r="E14" i="18"/>
  <c r="E28" i="18"/>
  <c r="E21" i="18"/>
  <c r="E8" i="19"/>
  <c r="E43" i="19"/>
  <c r="E87" i="19"/>
  <c r="E90" i="19"/>
  <c r="E92" i="19"/>
  <c r="E49" i="19"/>
  <c r="E40" i="19"/>
  <c r="E63" i="19"/>
  <c r="E50" i="19"/>
  <c r="E4" i="20"/>
  <c r="E34" i="20"/>
  <c r="E17" i="20"/>
  <c r="E21" i="16"/>
  <c r="E14" i="16"/>
  <c r="E36" i="16"/>
  <c r="E6" i="16"/>
  <c r="E10" i="16"/>
  <c r="E12" i="16"/>
  <c r="E30" i="16"/>
  <c r="E4" i="16"/>
  <c r="E9" i="16"/>
  <c r="E11" i="16"/>
  <c r="E22" i="16"/>
  <c r="E70" i="17"/>
  <c r="E17" i="17"/>
  <c r="E83" i="17"/>
  <c r="E11" i="17"/>
  <c r="E87" i="17"/>
  <c r="E92" i="17"/>
  <c r="E22" i="17"/>
  <c r="E40" i="17"/>
  <c r="E4" i="18"/>
  <c r="E17" i="18"/>
  <c r="E7" i="19"/>
  <c r="E80" i="19"/>
  <c r="E47" i="19"/>
  <c r="E57" i="19"/>
  <c r="E95" i="19"/>
  <c r="E99" i="19"/>
  <c r="E26" i="20"/>
  <c r="E18" i="20"/>
  <c r="E5" i="17"/>
  <c r="E59" i="17"/>
  <c r="E49" i="17"/>
  <c r="E93" i="17"/>
  <c r="E37" i="17"/>
  <c r="E8" i="18"/>
  <c r="E10" i="18"/>
  <c r="E82" i="19"/>
  <c r="E20" i="19"/>
  <c r="E23" i="19"/>
  <c r="E11" i="19"/>
  <c r="E10" i="19"/>
  <c r="E100" i="19"/>
  <c r="E31" i="20"/>
  <c r="E20" i="17"/>
  <c r="E32" i="17"/>
  <c r="E21" i="17"/>
  <c r="E14" i="17"/>
  <c r="E100" i="17"/>
  <c r="E26" i="18"/>
  <c r="E81" i="19"/>
  <c r="E45" i="19"/>
  <c r="E70" i="19"/>
  <c r="E31" i="19"/>
  <c r="E61" i="19"/>
  <c r="E4" i="19"/>
  <c r="E30" i="20"/>
  <c r="E20" i="20"/>
  <c r="E80" i="17"/>
  <c r="E7" i="17"/>
  <c r="E52" i="17"/>
  <c r="E76" i="17"/>
  <c r="E98" i="17"/>
  <c r="E22" i="18"/>
  <c r="E32" i="18"/>
  <c r="E13" i="19"/>
  <c r="E12" i="19"/>
  <c r="E36" i="19"/>
  <c r="E67" i="19"/>
  <c r="E69" i="19"/>
  <c r="E42" i="19"/>
  <c r="E8" i="20"/>
  <c r="E28" i="20"/>
  <c r="E8" i="16"/>
  <c r="E5" i="16"/>
  <c r="E19" i="16"/>
  <c r="E32" i="16"/>
  <c r="E33" i="16"/>
  <c r="E23" i="16"/>
  <c r="E27" i="16"/>
  <c r="E28" i="16"/>
  <c r="E16" i="16"/>
  <c r="E15" i="16"/>
  <c r="E18" i="16"/>
  <c r="E13" i="16"/>
  <c r="E62" i="17"/>
  <c r="E48" i="17"/>
  <c r="E71" i="17"/>
  <c r="E25" i="17"/>
  <c r="E18" i="17"/>
  <c r="E63" i="17"/>
  <c r="E45" i="17"/>
  <c r="E56" i="17"/>
  <c r="E9" i="18"/>
  <c r="E30" i="18"/>
  <c r="E52" i="19"/>
  <c r="E89" i="19"/>
  <c r="E74" i="19"/>
  <c r="E16" i="19"/>
  <c r="E21" i="19"/>
  <c r="E25" i="20"/>
  <c r="E7" i="20"/>
  <c r="E10" i="17"/>
  <c r="E91" i="17"/>
  <c r="E26" i="17"/>
  <c r="E96" i="17"/>
  <c r="E101" i="17"/>
  <c r="E7" i="18"/>
  <c r="E77" i="19"/>
  <c r="E30" i="19"/>
  <c r="E34" i="19"/>
  <c r="E24" i="19"/>
  <c r="E17" i="19"/>
  <c r="E38" i="19"/>
  <c r="E23" i="20"/>
  <c r="E36" i="20"/>
  <c r="E24" i="17"/>
  <c r="E60" i="17"/>
  <c r="E6" i="17"/>
  <c r="E33" i="17"/>
  <c r="E30" i="17"/>
  <c r="E19" i="18"/>
  <c r="E36" i="18"/>
  <c r="E48" i="19"/>
  <c r="E88" i="19"/>
  <c r="E3" i="19"/>
  <c r="E68" i="19"/>
  <c r="E65" i="19"/>
  <c r="E12" i="20"/>
  <c r="E27" i="20"/>
  <c r="E10" i="20"/>
  <c r="E72" i="17"/>
  <c r="E85" i="17"/>
  <c r="E88" i="17"/>
  <c r="E74" i="17"/>
  <c r="E8" i="17"/>
  <c r="E81" i="17"/>
  <c r="E69" i="17"/>
  <c r="E29" i="17"/>
  <c r="E61" i="17"/>
  <c r="E79" i="17"/>
  <c r="E16" i="18"/>
  <c r="E25" i="18"/>
  <c r="E15" i="18"/>
  <c r="E39" i="19"/>
  <c r="E19" i="19"/>
  <c r="E58" i="19"/>
  <c r="E33" i="19"/>
  <c r="E54" i="19"/>
  <c r="E78" i="19"/>
  <c r="E33" i="20"/>
  <c r="E15" i="20"/>
  <c r="E82" i="17"/>
  <c r="E34" i="17"/>
  <c r="E38" i="17"/>
  <c r="E41" i="17"/>
  <c r="E55" i="17"/>
  <c r="E47" i="17"/>
  <c r="E34" i="18"/>
  <c r="E20" i="18"/>
  <c r="E76" i="19"/>
  <c r="E5" i="19"/>
  <c r="E37" i="19"/>
  <c r="E62" i="19"/>
  <c r="E97" i="19"/>
  <c r="E9" i="20"/>
  <c r="E21" i="20"/>
  <c r="E13" i="17"/>
  <c r="E4" i="17"/>
  <c r="E39" i="17"/>
  <c r="E77" i="17"/>
  <c r="E53" i="17"/>
  <c r="E94" i="17"/>
  <c r="E15" i="17"/>
  <c r="E31" i="18"/>
  <c r="E27" i="18"/>
  <c r="E53" i="19"/>
  <c r="E46" i="19"/>
  <c r="E29" i="19"/>
  <c r="E41" i="19"/>
  <c r="E75" i="19"/>
  <c r="E27" i="19"/>
  <c r="E94" i="19"/>
  <c r="E64" i="19"/>
  <c r="E25" i="19"/>
  <c r="E29" i="20"/>
  <c r="E24" i="20"/>
  <c r="E19" i="20"/>
  <c r="E16" i="20"/>
  <c r="D11" i="11"/>
  <c r="D16" i="11"/>
  <c r="D9" i="11"/>
  <c r="D10" i="11"/>
  <c r="D14" i="11"/>
  <c r="D32" i="11"/>
  <c r="D33" i="11"/>
  <c r="D34" i="11"/>
  <c r="D27" i="11"/>
  <c r="D30" i="11"/>
  <c r="D17" i="11"/>
  <c r="D28" i="11"/>
  <c r="D4" i="11"/>
  <c r="D20" i="11"/>
  <c r="D22" i="11"/>
  <c r="D24" i="11"/>
  <c r="D5" i="11"/>
  <c r="D31" i="11"/>
  <c r="D13" i="11"/>
  <c r="D35" i="11"/>
  <c r="D18" i="11"/>
  <c r="D26" i="11"/>
  <c r="D3" i="11"/>
  <c r="D7" i="11"/>
  <c r="D25" i="11"/>
  <c r="D15" i="11"/>
  <c r="D29" i="11"/>
  <c r="D36" i="11"/>
  <c r="D6" i="11"/>
  <c r="D8" i="11"/>
  <c r="D21" i="11"/>
  <c r="D23" i="11"/>
  <c r="D19" i="11"/>
  <c r="D12" i="11"/>
  <c r="C19" i="11"/>
  <c r="B19" i="11"/>
  <c r="C23" i="11"/>
  <c r="B23" i="11"/>
  <c r="C21" i="11"/>
  <c r="B21" i="11"/>
  <c r="C8" i="11"/>
  <c r="B8" i="11"/>
  <c r="C6" i="11"/>
  <c r="B6" i="11"/>
  <c r="C36" i="11"/>
  <c r="B36" i="11"/>
  <c r="C29" i="11"/>
  <c r="B29" i="11"/>
  <c r="C15" i="11"/>
  <c r="B15" i="11"/>
  <c r="C25" i="11"/>
  <c r="B25" i="11"/>
  <c r="C7" i="11"/>
  <c r="B7" i="11"/>
  <c r="C3" i="11"/>
  <c r="B3" i="11"/>
  <c r="C26" i="11"/>
  <c r="B26" i="11"/>
  <c r="C18" i="11"/>
  <c r="B18" i="11"/>
  <c r="C35" i="11"/>
  <c r="B35" i="11"/>
  <c r="C13" i="11"/>
  <c r="B13" i="11"/>
  <c r="C31" i="11"/>
  <c r="B31" i="11"/>
  <c r="C5" i="11"/>
  <c r="B5" i="11"/>
  <c r="C24" i="11"/>
  <c r="B24" i="11"/>
  <c r="C22" i="11"/>
  <c r="B22" i="11"/>
  <c r="C20" i="11"/>
  <c r="B20" i="11"/>
  <c r="C4" i="11"/>
  <c r="B4" i="11"/>
  <c r="C28" i="11"/>
  <c r="B28" i="11"/>
  <c r="C17" i="11"/>
  <c r="B17" i="11"/>
  <c r="C30" i="11"/>
  <c r="B30" i="11"/>
  <c r="C27" i="11"/>
  <c r="B27" i="11"/>
  <c r="C34" i="11"/>
  <c r="B34" i="11"/>
  <c r="C33" i="11"/>
  <c r="B33" i="11"/>
  <c r="C32" i="11"/>
  <c r="B32" i="11"/>
  <c r="C14" i="11"/>
  <c r="B14" i="11"/>
  <c r="C10" i="11"/>
  <c r="B10" i="11"/>
  <c r="C9" i="11"/>
  <c r="B9" i="11"/>
  <c r="C16" i="11"/>
  <c r="B16" i="11"/>
  <c r="C11" i="11"/>
  <c r="B11" i="11"/>
  <c r="C12" i="11"/>
  <c r="B12" i="11"/>
  <c r="D7" i="10"/>
  <c r="D19" i="10"/>
  <c r="D10" i="10"/>
  <c r="D12" i="10"/>
  <c r="D8" i="10"/>
  <c r="D25" i="10"/>
  <c r="D35" i="10"/>
  <c r="D30" i="10"/>
  <c r="D33" i="10"/>
  <c r="D31" i="10"/>
  <c r="D14" i="10"/>
  <c r="D26" i="10"/>
  <c r="D6" i="10"/>
  <c r="D16" i="10"/>
  <c r="D27" i="10"/>
  <c r="D23" i="10"/>
  <c r="D9" i="10"/>
  <c r="D24" i="10"/>
  <c r="D11" i="10"/>
  <c r="D34" i="10"/>
  <c r="D15" i="10"/>
  <c r="D28" i="10"/>
  <c r="D3" i="10"/>
  <c r="D4" i="10"/>
  <c r="D32" i="10"/>
  <c r="D20" i="10"/>
  <c r="D17" i="10"/>
  <c r="D36" i="10"/>
  <c r="D21" i="10"/>
  <c r="D5" i="10"/>
  <c r="D22" i="10"/>
  <c r="D29" i="10"/>
  <c r="D18" i="10"/>
  <c r="D13" i="10"/>
  <c r="C18" i="10"/>
  <c r="B18" i="10"/>
  <c r="C29" i="10"/>
  <c r="B29" i="10"/>
  <c r="C22" i="10"/>
  <c r="B22" i="10"/>
  <c r="C5" i="10"/>
  <c r="B5" i="10"/>
  <c r="C21" i="10"/>
  <c r="B21" i="10"/>
  <c r="C36" i="10"/>
  <c r="B36" i="10"/>
  <c r="C17" i="10"/>
  <c r="B17" i="10"/>
  <c r="C20" i="10"/>
  <c r="B20" i="10"/>
  <c r="C32" i="10"/>
  <c r="B32" i="10"/>
  <c r="C4" i="10"/>
  <c r="B4" i="10"/>
  <c r="C3" i="10"/>
  <c r="B3" i="10"/>
  <c r="C28" i="10"/>
  <c r="B28" i="10"/>
  <c r="C15" i="10"/>
  <c r="B15" i="10"/>
  <c r="C34" i="10"/>
  <c r="B34" i="10"/>
  <c r="C11" i="10"/>
  <c r="B11" i="10"/>
  <c r="C24" i="10"/>
  <c r="B24" i="10"/>
  <c r="C9" i="10"/>
  <c r="B9" i="10"/>
  <c r="C23" i="10"/>
  <c r="B23" i="10"/>
  <c r="C27" i="10"/>
  <c r="B27" i="10"/>
  <c r="C16" i="10"/>
  <c r="B16" i="10"/>
  <c r="C6" i="10"/>
  <c r="B6" i="10"/>
  <c r="C26" i="10"/>
  <c r="B26" i="10"/>
  <c r="C14" i="10"/>
  <c r="B14" i="10"/>
  <c r="C31" i="10"/>
  <c r="B31" i="10"/>
  <c r="C33" i="10"/>
  <c r="B33" i="10"/>
  <c r="C30" i="10"/>
  <c r="B30" i="10"/>
  <c r="C35" i="10"/>
  <c r="B35" i="10"/>
  <c r="C25" i="10"/>
  <c r="B25" i="10"/>
  <c r="C8" i="10"/>
  <c r="B8" i="10"/>
  <c r="C12" i="10"/>
  <c r="B12" i="10"/>
  <c r="C10" i="10"/>
  <c r="B10" i="10"/>
  <c r="C19" i="10"/>
  <c r="B19" i="10"/>
  <c r="C7" i="10"/>
  <c r="B7" i="10"/>
  <c r="C13" i="10"/>
  <c r="B13" i="10"/>
  <c r="B17" i="7"/>
  <c r="C17" i="7"/>
  <c r="D17" i="7"/>
  <c r="B19" i="7"/>
  <c r="C19" i="7"/>
  <c r="D19" i="7"/>
  <c r="B8" i="7"/>
  <c r="C8" i="7"/>
  <c r="D8" i="7"/>
  <c r="B10" i="7"/>
  <c r="C10" i="7"/>
  <c r="D10" i="7"/>
  <c r="B20" i="7"/>
  <c r="C20" i="7"/>
  <c r="D20" i="7"/>
  <c r="B22" i="7"/>
  <c r="C22" i="7"/>
  <c r="D22" i="7"/>
  <c r="B36" i="7"/>
  <c r="C36" i="7"/>
  <c r="D36" i="7"/>
  <c r="B21" i="7"/>
  <c r="C21" i="7"/>
  <c r="D21" i="7"/>
  <c r="B28" i="7"/>
  <c r="C28" i="7"/>
  <c r="D28" i="7"/>
  <c r="B29" i="7"/>
  <c r="C29" i="7"/>
  <c r="D29" i="7"/>
  <c r="B11" i="7"/>
  <c r="C11" i="7"/>
  <c r="D11" i="7"/>
  <c r="B31" i="7"/>
  <c r="C31" i="7"/>
  <c r="D31" i="7"/>
  <c r="B5" i="7"/>
  <c r="C5" i="7"/>
  <c r="D5" i="7"/>
  <c r="B23" i="7"/>
  <c r="C23" i="7"/>
  <c r="D23" i="7"/>
  <c r="B27" i="7"/>
  <c r="C27" i="7"/>
  <c r="D27" i="7"/>
  <c r="B16" i="7"/>
  <c r="C16" i="7"/>
  <c r="D16" i="7"/>
  <c r="B3" i="7"/>
  <c r="C3" i="7"/>
  <c r="D3" i="7"/>
  <c r="B35" i="7"/>
  <c r="C35" i="7"/>
  <c r="D35" i="7"/>
  <c r="B6" i="7"/>
  <c r="C6" i="7"/>
  <c r="D6" i="7"/>
  <c r="B33" i="7"/>
  <c r="C33" i="7"/>
  <c r="D33" i="7"/>
  <c r="B25" i="7"/>
  <c r="C25" i="7"/>
  <c r="D25" i="7"/>
  <c r="B26" i="7"/>
  <c r="C26" i="7"/>
  <c r="D26" i="7"/>
  <c r="B12" i="7"/>
  <c r="C12" i="7"/>
  <c r="D12" i="7"/>
  <c r="B14" i="7"/>
  <c r="C14" i="7"/>
  <c r="D14" i="7"/>
  <c r="B24" i="7"/>
  <c r="C24" i="7"/>
  <c r="D24" i="7"/>
  <c r="B9" i="7"/>
  <c r="C9" i="7"/>
  <c r="D9" i="7"/>
  <c r="B18" i="7"/>
  <c r="C18" i="7"/>
  <c r="D18" i="7"/>
  <c r="B32" i="7"/>
  <c r="C32" i="7"/>
  <c r="D32" i="7"/>
  <c r="B30" i="7"/>
  <c r="C30" i="7"/>
  <c r="D30" i="7"/>
  <c r="B4" i="7"/>
  <c r="C4" i="7"/>
  <c r="D4" i="7"/>
  <c r="B13" i="7"/>
  <c r="C13" i="7"/>
  <c r="D13" i="7"/>
  <c r="B34" i="7"/>
  <c r="C34" i="7"/>
  <c r="D34" i="7"/>
  <c r="B7" i="7"/>
  <c r="C7" i="7"/>
  <c r="D7" i="7"/>
  <c r="D15" i="7"/>
  <c r="C15" i="7"/>
  <c r="B15" i="7"/>
  <c r="D57" i="6"/>
  <c r="D60" i="6"/>
  <c r="D14" i="6"/>
  <c r="D6" i="6"/>
  <c r="D54" i="6"/>
  <c r="D13" i="6"/>
  <c r="D34" i="6"/>
  <c r="D76" i="6"/>
  <c r="D69" i="6"/>
  <c r="D5" i="6"/>
  <c r="D87" i="6"/>
  <c r="D64" i="6"/>
  <c r="D88" i="6"/>
  <c r="D24" i="6"/>
  <c r="D79" i="6"/>
  <c r="D35" i="6"/>
  <c r="D45" i="6"/>
  <c r="D39" i="6"/>
  <c r="D10" i="6"/>
  <c r="D36" i="6"/>
  <c r="D89" i="6"/>
  <c r="D19" i="6"/>
  <c r="D90" i="6"/>
  <c r="D91" i="6"/>
  <c r="D47" i="6"/>
  <c r="D20" i="6"/>
  <c r="D4" i="6"/>
  <c r="D92" i="6"/>
  <c r="D22" i="6"/>
  <c r="D93" i="6"/>
  <c r="D17" i="6"/>
  <c r="D61" i="6"/>
  <c r="D84" i="6"/>
  <c r="D26" i="6"/>
  <c r="D83" i="6"/>
  <c r="D77" i="6"/>
  <c r="D52" i="6"/>
  <c r="D21" i="6"/>
  <c r="D72" i="6"/>
  <c r="D27" i="6"/>
  <c r="D51" i="6"/>
  <c r="D55" i="6"/>
  <c r="D32" i="6"/>
  <c r="D94" i="6"/>
  <c r="D56" i="6"/>
  <c r="D95" i="6"/>
  <c r="D48" i="6"/>
  <c r="D7" i="6"/>
  <c r="D70" i="6"/>
  <c r="D28" i="6"/>
  <c r="D73" i="6"/>
  <c r="D29" i="6"/>
  <c r="D74" i="6"/>
  <c r="D53" i="6"/>
  <c r="D16" i="6"/>
  <c r="D81" i="6"/>
  <c r="D78" i="6"/>
  <c r="D85" i="6"/>
  <c r="D86" i="6"/>
  <c r="D82" i="6"/>
  <c r="D9" i="6"/>
  <c r="D37" i="6"/>
  <c r="D80" i="6"/>
  <c r="D30" i="6"/>
  <c r="D65" i="6"/>
  <c r="D33" i="6"/>
  <c r="D49" i="6"/>
  <c r="D62" i="6"/>
  <c r="D12" i="6"/>
  <c r="D41" i="6"/>
  <c r="D71" i="6"/>
  <c r="D40" i="6"/>
  <c r="D25" i="6"/>
  <c r="D50" i="6"/>
  <c r="D96" i="6"/>
  <c r="D67" i="6"/>
  <c r="D15" i="6"/>
  <c r="D46" i="6"/>
  <c r="D18" i="6"/>
  <c r="D97" i="6"/>
  <c r="D98" i="6"/>
  <c r="D23" i="6"/>
  <c r="D63" i="6"/>
  <c r="D66" i="6"/>
  <c r="D11" i="6"/>
  <c r="D75" i="6"/>
  <c r="D31" i="6"/>
  <c r="D58" i="6"/>
  <c r="D44" i="6"/>
  <c r="D3" i="6"/>
  <c r="D42" i="6"/>
  <c r="D8" i="6"/>
  <c r="D99" i="6"/>
  <c r="D59" i="6"/>
  <c r="D43" i="6"/>
  <c r="D68" i="6"/>
  <c r="D100" i="6"/>
  <c r="D101" i="6"/>
  <c r="D38" i="6"/>
  <c r="C101" i="6"/>
  <c r="B101" i="6"/>
  <c r="C100" i="6"/>
  <c r="B100" i="6"/>
  <c r="C68" i="6"/>
  <c r="B68" i="6"/>
  <c r="C43" i="6"/>
  <c r="B43" i="6"/>
  <c r="C59" i="6"/>
  <c r="B59" i="6"/>
  <c r="C99" i="6"/>
  <c r="B99" i="6"/>
  <c r="C8" i="6"/>
  <c r="B8" i="6"/>
  <c r="C42" i="6"/>
  <c r="B42" i="6"/>
  <c r="C3" i="6"/>
  <c r="B3" i="6"/>
  <c r="C44" i="6"/>
  <c r="B44" i="6"/>
  <c r="C58" i="6"/>
  <c r="B58" i="6"/>
  <c r="C31" i="6"/>
  <c r="B31" i="6"/>
  <c r="C75" i="6"/>
  <c r="B75" i="6"/>
  <c r="C11" i="6"/>
  <c r="B11" i="6"/>
  <c r="C66" i="6"/>
  <c r="B66" i="6"/>
  <c r="C63" i="6"/>
  <c r="B63" i="6"/>
  <c r="C23" i="6"/>
  <c r="B23" i="6"/>
  <c r="C98" i="6"/>
  <c r="B98" i="6"/>
  <c r="C97" i="6"/>
  <c r="B97" i="6"/>
  <c r="C18" i="6"/>
  <c r="B18" i="6"/>
  <c r="C46" i="6"/>
  <c r="B46" i="6"/>
  <c r="C15" i="6"/>
  <c r="B15" i="6"/>
  <c r="C67" i="6"/>
  <c r="B67" i="6"/>
  <c r="C96" i="6"/>
  <c r="B96" i="6"/>
  <c r="C50" i="6"/>
  <c r="B50" i="6"/>
  <c r="C25" i="6"/>
  <c r="B25" i="6"/>
  <c r="C40" i="6"/>
  <c r="B40" i="6"/>
  <c r="C71" i="6"/>
  <c r="B71" i="6"/>
  <c r="C41" i="6"/>
  <c r="B41" i="6"/>
  <c r="C12" i="6"/>
  <c r="B12" i="6"/>
  <c r="C62" i="6"/>
  <c r="B62" i="6"/>
  <c r="C49" i="6"/>
  <c r="B49" i="6"/>
  <c r="C33" i="6"/>
  <c r="B33" i="6"/>
  <c r="C65" i="6"/>
  <c r="B65" i="6"/>
  <c r="C30" i="6"/>
  <c r="B30" i="6"/>
  <c r="C80" i="6"/>
  <c r="B80" i="6"/>
  <c r="C37" i="6"/>
  <c r="B37" i="6"/>
  <c r="C9" i="6"/>
  <c r="B9" i="6"/>
  <c r="C82" i="6"/>
  <c r="B82" i="6"/>
  <c r="C86" i="6"/>
  <c r="B86" i="6"/>
  <c r="C85" i="6"/>
  <c r="B85" i="6"/>
  <c r="C78" i="6"/>
  <c r="B78" i="6"/>
  <c r="C81" i="6"/>
  <c r="B81" i="6"/>
  <c r="C16" i="6"/>
  <c r="B16" i="6"/>
  <c r="C53" i="6"/>
  <c r="B53" i="6"/>
  <c r="C74" i="6"/>
  <c r="B74" i="6"/>
  <c r="C29" i="6"/>
  <c r="B29" i="6"/>
  <c r="C73" i="6"/>
  <c r="B73" i="6"/>
  <c r="C28" i="6"/>
  <c r="B28" i="6"/>
  <c r="C70" i="6"/>
  <c r="B70" i="6"/>
  <c r="C7" i="6"/>
  <c r="B7" i="6"/>
  <c r="C48" i="6"/>
  <c r="B48" i="6"/>
  <c r="C95" i="6"/>
  <c r="B95" i="6"/>
  <c r="C56" i="6"/>
  <c r="B56" i="6"/>
  <c r="C94" i="6"/>
  <c r="B94" i="6"/>
  <c r="C32" i="6"/>
  <c r="B32" i="6"/>
  <c r="C55" i="6"/>
  <c r="B55" i="6"/>
  <c r="C51" i="6"/>
  <c r="B51" i="6"/>
  <c r="C27" i="6"/>
  <c r="B27" i="6"/>
  <c r="C72" i="6"/>
  <c r="B72" i="6"/>
  <c r="C21" i="6"/>
  <c r="B21" i="6"/>
  <c r="C52" i="6"/>
  <c r="B52" i="6"/>
  <c r="C77" i="6"/>
  <c r="B77" i="6"/>
  <c r="C83" i="6"/>
  <c r="B83" i="6"/>
  <c r="C26" i="6"/>
  <c r="B26" i="6"/>
  <c r="C84" i="6"/>
  <c r="B84" i="6"/>
  <c r="C61" i="6"/>
  <c r="B61" i="6"/>
  <c r="C17" i="6"/>
  <c r="B17" i="6"/>
  <c r="C93" i="6"/>
  <c r="B93" i="6"/>
  <c r="C22" i="6"/>
  <c r="B22" i="6"/>
  <c r="C92" i="6"/>
  <c r="B92" i="6"/>
  <c r="C4" i="6"/>
  <c r="B4" i="6"/>
  <c r="C20" i="6"/>
  <c r="B20" i="6"/>
  <c r="C47" i="6"/>
  <c r="B47" i="6"/>
  <c r="C91" i="6"/>
  <c r="B91" i="6"/>
  <c r="C90" i="6"/>
  <c r="B90" i="6"/>
  <c r="C19" i="6"/>
  <c r="B19" i="6"/>
  <c r="C89" i="6"/>
  <c r="B89" i="6"/>
  <c r="C36" i="6"/>
  <c r="B36" i="6"/>
  <c r="C10" i="6"/>
  <c r="B10" i="6"/>
  <c r="C39" i="6"/>
  <c r="B39" i="6"/>
  <c r="C45" i="6"/>
  <c r="B45" i="6"/>
  <c r="C35" i="6"/>
  <c r="B35" i="6"/>
  <c r="C79" i="6"/>
  <c r="B79" i="6"/>
  <c r="C24" i="6"/>
  <c r="B24" i="6"/>
  <c r="C88" i="6"/>
  <c r="B88" i="6"/>
  <c r="C64" i="6"/>
  <c r="B64" i="6"/>
  <c r="C87" i="6"/>
  <c r="B87" i="6"/>
  <c r="C5" i="6"/>
  <c r="B5" i="6"/>
  <c r="C69" i="6"/>
  <c r="B69" i="6"/>
  <c r="C76" i="6"/>
  <c r="B76" i="6"/>
  <c r="C34" i="6"/>
  <c r="B34" i="6"/>
  <c r="C13" i="6"/>
  <c r="B13" i="6"/>
  <c r="C54" i="6"/>
  <c r="B54" i="6"/>
  <c r="C6" i="6"/>
  <c r="B6" i="6"/>
  <c r="C14" i="6"/>
  <c r="B14" i="6"/>
  <c r="C60" i="6"/>
  <c r="B60" i="6"/>
  <c r="C57" i="6"/>
  <c r="B57" i="6"/>
  <c r="C38" i="6"/>
  <c r="B38" i="6"/>
  <c r="D76" i="4"/>
  <c r="D38" i="4"/>
  <c r="D9" i="4"/>
  <c r="D16" i="4"/>
  <c r="D45" i="4"/>
  <c r="D6" i="4"/>
  <c r="D23" i="4"/>
  <c r="D74" i="4"/>
  <c r="D66" i="4"/>
  <c r="D10" i="4"/>
  <c r="D63" i="4"/>
  <c r="D85" i="4"/>
  <c r="D90" i="4"/>
  <c r="D60" i="4"/>
  <c r="D82" i="4"/>
  <c r="D31" i="4"/>
  <c r="D88" i="4"/>
  <c r="D61" i="4"/>
  <c r="D3" i="4"/>
  <c r="D27" i="4"/>
  <c r="D89" i="4"/>
  <c r="D7" i="4"/>
  <c r="D91" i="4"/>
  <c r="D92" i="4"/>
  <c r="D24" i="4"/>
  <c r="D28" i="4"/>
  <c r="D4" i="4"/>
  <c r="D93" i="4"/>
  <c r="D12" i="4"/>
  <c r="D94" i="4"/>
  <c r="D32" i="4"/>
  <c r="D64" i="4"/>
  <c r="D77" i="4"/>
  <c r="D33" i="4"/>
  <c r="D65" i="4"/>
  <c r="D39" i="4"/>
  <c r="D51" i="4"/>
  <c r="D26" i="4"/>
  <c r="D48" i="4"/>
  <c r="D8" i="4"/>
  <c r="D52" i="4"/>
  <c r="D83" i="4"/>
  <c r="D35" i="4"/>
  <c r="D95" i="4"/>
  <c r="D78" i="4"/>
  <c r="D96" i="4"/>
  <c r="D19" i="4"/>
  <c r="D5" i="4"/>
  <c r="D62" i="4"/>
  <c r="D29" i="4"/>
  <c r="D84" i="4"/>
  <c r="D36" i="4"/>
  <c r="D81" i="4"/>
  <c r="D87" i="4"/>
  <c r="D49" i="4"/>
  <c r="D71" i="4"/>
  <c r="D79" i="4"/>
  <c r="D72" i="4"/>
  <c r="D69" i="4"/>
  <c r="D58" i="4"/>
  <c r="D13" i="4"/>
  <c r="D44" i="4"/>
  <c r="D80" i="4"/>
  <c r="D40" i="4"/>
  <c r="D68" i="4"/>
  <c r="D30" i="4"/>
  <c r="D20" i="4"/>
  <c r="D67" i="4"/>
  <c r="D37" i="4"/>
  <c r="D54" i="4"/>
  <c r="D50" i="4"/>
  <c r="D56" i="4"/>
  <c r="D11" i="4"/>
  <c r="D34" i="4"/>
  <c r="D97" i="4"/>
  <c r="D70" i="4"/>
  <c r="D14" i="4"/>
  <c r="D42" i="4"/>
  <c r="D15" i="4"/>
  <c r="D98" i="4"/>
  <c r="D99" i="4"/>
  <c r="D53" i="4"/>
  <c r="D55" i="4"/>
  <c r="D18" i="4"/>
  <c r="D25" i="4"/>
  <c r="D73" i="4"/>
  <c r="D46" i="4"/>
  <c r="D75" i="4"/>
  <c r="D59" i="4"/>
  <c r="D21" i="4"/>
  <c r="D43" i="4"/>
  <c r="D17" i="4"/>
  <c r="D100" i="4"/>
  <c r="D41" i="4"/>
  <c r="D57" i="4"/>
  <c r="D47" i="4"/>
  <c r="D101" i="4"/>
  <c r="D86" i="4"/>
  <c r="D22" i="4"/>
  <c r="C86" i="4"/>
  <c r="B86" i="4"/>
  <c r="C101" i="4"/>
  <c r="B101" i="4"/>
  <c r="C47" i="4"/>
  <c r="B47" i="4"/>
  <c r="C57" i="4"/>
  <c r="B57" i="4"/>
  <c r="C41" i="4"/>
  <c r="B41" i="4"/>
  <c r="C100" i="4"/>
  <c r="B100" i="4"/>
  <c r="C17" i="4"/>
  <c r="B17" i="4"/>
  <c r="C43" i="4"/>
  <c r="B43" i="4"/>
  <c r="C21" i="4"/>
  <c r="B21" i="4"/>
  <c r="C59" i="4"/>
  <c r="B59" i="4"/>
  <c r="C75" i="4"/>
  <c r="B75" i="4"/>
  <c r="C46" i="4"/>
  <c r="B46" i="4"/>
  <c r="C73" i="4"/>
  <c r="B73" i="4"/>
  <c r="C25" i="4"/>
  <c r="B25" i="4"/>
  <c r="C18" i="4"/>
  <c r="B18" i="4"/>
  <c r="C55" i="4"/>
  <c r="B55" i="4"/>
  <c r="C53" i="4"/>
  <c r="B53" i="4"/>
  <c r="C99" i="4"/>
  <c r="B99" i="4"/>
  <c r="C98" i="4"/>
  <c r="B98" i="4"/>
  <c r="C15" i="4"/>
  <c r="B15" i="4"/>
  <c r="C42" i="4"/>
  <c r="B42" i="4"/>
  <c r="C14" i="4"/>
  <c r="B14" i="4"/>
  <c r="C70" i="4"/>
  <c r="B70" i="4"/>
  <c r="C97" i="4"/>
  <c r="B97" i="4"/>
  <c r="C34" i="4"/>
  <c r="B34" i="4"/>
  <c r="C11" i="4"/>
  <c r="B11" i="4"/>
  <c r="C56" i="4"/>
  <c r="B56" i="4"/>
  <c r="C50" i="4"/>
  <c r="B50" i="4"/>
  <c r="C54" i="4"/>
  <c r="B54" i="4"/>
  <c r="C37" i="4"/>
  <c r="B37" i="4"/>
  <c r="C67" i="4"/>
  <c r="B67" i="4"/>
  <c r="C20" i="4"/>
  <c r="B20" i="4"/>
  <c r="C30" i="4"/>
  <c r="B30" i="4"/>
  <c r="C68" i="4"/>
  <c r="B68" i="4"/>
  <c r="C40" i="4"/>
  <c r="B40" i="4"/>
  <c r="C80" i="4"/>
  <c r="B80" i="4"/>
  <c r="C44" i="4"/>
  <c r="B44" i="4"/>
  <c r="C13" i="4"/>
  <c r="B13" i="4"/>
  <c r="C58" i="4"/>
  <c r="B58" i="4"/>
  <c r="C69" i="4"/>
  <c r="B69" i="4"/>
  <c r="C72" i="4"/>
  <c r="B72" i="4"/>
  <c r="C79" i="4"/>
  <c r="B79" i="4"/>
  <c r="C71" i="4"/>
  <c r="B71" i="4"/>
  <c r="C49" i="4"/>
  <c r="B49" i="4"/>
  <c r="C87" i="4"/>
  <c r="B87" i="4"/>
  <c r="C81" i="4"/>
  <c r="B81" i="4"/>
  <c r="C36" i="4"/>
  <c r="B36" i="4"/>
  <c r="C84" i="4"/>
  <c r="B84" i="4"/>
  <c r="C29" i="4"/>
  <c r="B29" i="4"/>
  <c r="C62" i="4"/>
  <c r="B62" i="4"/>
  <c r="C5" i="4"/>
  <c r="B5" i="4"/>
  <c r="C19" i="4"/>
  <c r="B19" i="4"/>
  <c r="C96" i="4"/>
  <c r="B96" i="4"/>
  <c r="C78" i="4"/>
  <c r="B78" i="4"/>
  <c r="C95" i="4"/>
  <c r="B95" i="4"/>
  <c r="C35" i="4"/>
  <c r="B35" i="4"/>
  <c r="C83" i="4"/>
  <c r="B83" i="4"/>
  <c r="C52" i="4"/>
  <c r="B52" i="4"/>
  <c r="C8" i="4"/>
  <c r="B8" i="4"/>
  <c r="C48" i="4"/>
  <c r="B48" i="4"/>
  <c r="C26" i="4"/>
  <c r="B26" i="4"/>
  <c r="C51" i="4"/>
  <c r="B51" i="4"/>
  <c r="C39" i="4"/>
  <c r="B39" i="4"/>
  <c r="C65" i="4"/>
  <c r="B65" i="4"/>
  <c r="C33" i="4"/>
  <c r="B33" i="4"/>
  <c r="C77" i="4"/>
  <c r="B77" i="4"/>
  <c r="C64" i="4"/>
  <c r="B64" i="4"/>
  <c r="C32" i="4"/>
  <c r="B32" i="4"/>
  <c r="C94" i="4"/>
  <c r="B94" i="4"/>
  <c r="C12" i="4"/>
  <c r="B12" i="4"/>
  <c r="C93" i="4"/>
  <c r="B93" i="4"/>
  <c r="C4" i="4"/>
  <c r="B4" i="4"/>
  <c r="C28" i="4"/>
  <c r="B28" i="4"/>
  <c r="C24" i="4"/>
  <c r="B24" i="4"/>
  <c r="C92" i="4"/>
  <c r="B92" i="4"/>
  <c r="C91" i="4"/>
  <c r="B91" i="4"/>
  <c r="C7" i="4"/>
  <c r="B7" i="4"/>
  <c r="C89" i="4"/>
  <c r="B89" i="4"/>
  <c r="C27" i="4"/>
  <c r="B27" i="4"/>
  <c r="C3" i="4"/>
  <c r="B3" i="4"/>
  <c r="C61" i="4"/>
  <c r="B61" i="4"/>
  <c r="C88" i="4"/>
  <c r="B88" i="4"/>
  <c r="C31" i="4"/>
  <c r="B31" i="4"/>
  <c r="C82" i="4"/>
  <c r="B82" i="4"/>
  <c r="C60" i="4"/>
  <c r="B60" i="4"/>
  <c r="C90" i="4"/>
  <c r="B90" i="4"/>
  <c r="C85" i="4"/>
  <c r="B85" i="4"/>
  <c r="C63" i="4"/>
  <c r="B63" i="4"/>
  <c r="C10" i="4"/>
  <c r="B10" i="4"/>
  <c r="C66" i="4"/>
  <c r="B66" i="4"/>
  <c r="C74" i="4"/>
  <c r="B74" i="4"/>
  <c r="C23" i="4"/>
  <c r="B23" i="4"/>
  <c r="C6" i="4"/>
  <c r="B6" i="4"/>
  <c r="C45" i="4"/>
  <c r="B45" i="4"/>
  <c r="C16" i="4"/>
  <c r="B16" i="4"/>
  <c r="C9" i="4"/>
  <c r="B9" i="4"/>
  <c r="C38" i="4"/>
  <c r="B38" i="4"/>
  <c r="C76" i="4"/>
  <c r="B76" i="4"/>
  <c r="C22" i="4"/>
  <c r="B22" i="4"/>
  <c r="D68" i="3"/>
  <c r="D70" i="3"/>
  <c r="D30" i="3"/>
  <c r="D4" i="3"/>
  <c r="D60" i="3"/>
  <c r="D10" i="3"/>
  <c r="D26" i="3"/>
  <c r="D73" i="3"/>
  <c r="D82" i="3"/>
  <c r="D34" i="3"/>
  <c r="D88" i="3"/>
  <c r="D27" i="3"/>
  <c r="D90" i="3"/>
  <c r="D45" i="3"/>
  <c r="D87" i="3"/>
  <c r="D74" i="3"/>
  <c r="D56" i="3"/>
  <c r="D69" i="3"/>
  <c r="D5" i="3"/>
  <c r="D28" i="3"/>
  <c r="D89" i="3"/>
  <c r="D6" i="3"/>
  <c r="D91" i="3"/>
  <c r="D92" i="3"/>
  <c r="D18" i="3"/>
  <c r="D46" i="3"/>
  <c r="D3" i="3"/>
  <c r="D93" i="3"/>
  <c r="D35" i="3"/>
  <c r="D94" i="3"/>
  <c r="D8" i="3"/>
  <c r="D29" i="3"/>
  <c r="D49" i="3"/>
  <c r="D31" i="3"/>
  <c r="D36" i="3"/>
  <c r="D67" i="3"/>
  <c r="D65" i="3"/>
  <c r="D19" i="3"/>
  <c r="D86" i="3"/>
  <c r="D38" i="3"/>
  <c r="D42" i="3"/>
  <c r="D83" i="3"/>
  <c r="D14" i="3"/>
  <c r="D95" i="3"/>
  <c r="D57" i="3"/>
  <c r="D96" i="3"/>
  <c r="D50" i="3"/>
  <c r="D15" i="3"/>
  <c r="D39" i="3"/>
  <c r="D62" i="3"/>
  <c r="D53" i="3"/>
  <c r="D61" i="3"/>
  <c r="D80" i="3"/>
  <c r="D75" i="3"/>
  <c r="D22" i="3"/>
  <c r="D76" i="3"/>
  <c r="D81" i="3"/>
  <c r="D84" i="3"/>
  <c r="D78" i="3"/>
  <c r="D58" i="3"/>
  <c r="D43" i="3"/>
  <c r="D44" i="3"/>
  <c r="D79" i="3"/>
  <c r="D23" i="3"/>
  <c r="D63" i="3"/>
  <c r="D54" i="3"/>
  <c r="D16" i="3"/>
  <c r="D85" i="3"/>
  <c r="D24" i="3"/>
  <c r="D64" i="3"/>
  <c r="D59" i="3"/>
  <c r="D20" i="3"/>
  <c r="D51" i="3"/>
  <c r="D66" i="3"/>
  <c r="D97" i="3"/>
  <c r="D52" i="3"/>
  <c r="D17" i="3"/>
  <c r="D25" i="3"/>
  <c r="D7" i="3"/>
  <c r="D98" i="3"/>
  <c r="D99" i="3"/>
  <c r="D40" i="3"/>
  <c r="D55" i="3"/>
  <c r="D32" i="3"/>
  <c r="D33" i="3"/>
  <c r="D72" i="3"/>
  <c r="D41" i="3"/>
  <c r="D77" i="3"/>
  <c r="D21" i="3"/>
  <c r="D9" i="3"/>
  <c r="D12" i="3"/>
  <c r="D11" i="3"/>
  <c r="D100" i="3"/>
  <c r="D47" i="3"/>
  <c r="D48" i="3"/>
  <c r="D37" i="3"/>
  <c r="D101" i="3"/>
  <c r="D71" i="3"/>
  <c r="D13" i="3"/>
  <c r="C68" i="3"/>
  <c r="C70" i="3"/>
  <c r="C30" i="3"/>
  <c r="C4" i="3"/>
  <c r="C60" i="3"/>
  <c r="C10" i="3"/>
  <c r="C26" i="3"/>
  <c r="C73" i="3"/>
  <c r="C82" i="3"/>
  <c r="C34" i="3"/>
  <c r="C88" i="3"/>
  <c r="C27" i="3"/>
  <c r="C90" i="3"/>
  <c r="C45" i="3"/>
  <c r="C87" i="3"/>
  <c r="C74" i="3"/>
  <c r="C56" i="3"/>
  <c r="C69" i="3"/>
  <c r="C5" i="3"/>
  <c r="C28" i="3"/>
  <c r="C89" i="3"/>
  <c r="C6" i="3"/>
  <c r="C91" i="3"/>
  <c r="C92" i="3"/>
  <c r="C18" i="3"/>
  <c r="C46" i="3"/>
  <c r="C3" i="3"/>
  <c r="C93" i="3"/>
  <c r="C35" i="3"/>
  <c r="C94" i="3"/>
  <c r="C8" i="3"/>
  <c r="C29" i="3"/>
  <c r="C49" i="3"/>
  <c r="C31" i="3"/>
  <c r="C36" i="3"/>
  <c r="C67" i="3"/>
  <c r="C65" i="3"/>
  <c r="C19" i="3"/>
  <c r="C86" i="3"/>
  <c r="C38" i="3"/>
  <c r="C42" i="3"/>
  <c r="C83" i="3"/>
  <c r="C14" i="3"/>
  <c r="C95" i="3"/>
  <c r="C57" i="3"/>
  <c r="C96" i="3"/>
  <c r="C50" i="3"/>
  <c r="C15" i="3"/>
  <c r="C39" i="3"/>
  <c r="C62" i="3"/>
  <c r="C53" i="3"/>
  <c r="C61" i="3"/>
  <c r="C80" i="3"/>
  <c r="C75" i="3"/>
  <c r="C22" i="3"/>
  <c r="C76" i="3"/>
  <c r="C81" i="3"/>
  <c r="C84" i="3"/>
  <c r="C78" i="3"/>
  <c r="C58" i="3"/>
  <c r="C43" i="3"/>
  <c r="C44" i="3"/>
  <c r="C79" i="3"/>
  <c r="C23" i="3"/>
  <c r="C63" i="3"/>
  <c r="C54" i="3"/>
  <c r="C16" i="3"/>
  <c r="C85" i="3"/>
  <c r="C24" i="3"/>
  <c r="C64" i="3"/>
  <c r="C59" i="3"/>
  <c r="C20" i="3"/>
  <c r="C51" i="3"/>
  <c r="C66" i="3"/>
  <c r="C97" i="3"/>
  <c r="C52" i="3"/>
  <c r="C17" i="3"/>
  <c r="C25" i="3"/>
  <c r="C7" i="3"/>
  <c r="C98" i="3"/>
  <c r="C99" i="3"/>
  <c r="C40" i="3"/>
  <c r="C55" i="3"/>
  <c r="C32" i="3"/>
  <c r="C33" i="3"/>
  <c r="C72" i="3"/>
  <c r="C41" i="3"/>
  <c r="C77" i="3"/>
  <c r="C21" i="3"/>
  <c r="C9" i="3"/>
  <c r="C12" i="3"/>
  <c r="C11" i="3"/>
  <c r="C100" i="3"/>
  <c r="C47" i="3"/>
  <c r="C48" i="3"/>
  <c r="C37" i="3"/>
  <c r="C101" i="3"/>
  <c r="C71" i="3"/>
  <c r="C13" i="3"/>
  <c r="B68" i="3"/>
  <c r="B70" i="3"/>
  <c r="B30" i="3"/>
  <c r="B4" i="3"/>
  <c r="B60" i="3"/>
  <c r="B10" i="3"/>
  <c r="B26" i="3"/>
  <c r="B73" i="3"/>
  <c r="B82" i="3"/>
  <c r="B34" i="3"/>
  <c r="B88" i="3"/>
  <c r="B27" i="3"/>
  <c r="B90" i="3"/>
  <c r="B45" i="3"/>
  <c r="B87" i="3"/>
  <c r="B74" i="3"/>
  <c r="B56" i="3"/>
  <c r="B69" i="3"/>
  <c r="B5" i="3"/>
  <c r="B28" i="3"/>
  <c r="B89" i="3"/>
  <c r="B6" i="3"/>
  <c r="B91" i="3"/>
  <c r="B92" i="3"/>
  <c r="B18" i="3"/>
  <c r="B46" i="3"/>
  <c r="B3" i="3"/>
  <c r="B93" i="3"/>
  <c r="B35" i="3"/>
  <c r="B94" i="3"/>
  <c r="B8" i="3"/>
  <c r="B29" i="3"/>
  <c r="B49" i="3"/>
  <c r="B31" i="3"/>
  <c r="B36" i="3"/>
  <c r="B67" i="3"/>
  <c r="B65" i="3"/>
  <c r="B19" i="3"/>
  <c r="B86" i="3"/>
  <c r="B38" i="3"/>
  <c r="B42" i="3"/>
  <c r="B83" i="3"/>
  <c r="B14" i="3"/>
  <c r="B95" i="3"/>
  <c r="B57" i="3"/>
  <c r="B96" i="3"/>
  <c r="B50" i="3"/>
  <c r="B15" i="3"/>
  <c r="B39" i="3"/>
  <c r="B62" i="3"/>
  <c r="B53" i="3"/>
  <c r="B61" i="3"/>
  <c r="B80" i="3"/>
  <c r="B75" i="3"/>
  <c r="B22" i="3"/>
  <c r="B76" i="3"/>
  <c r="B81" i="3"/>
  <c r="B84" i="3"/>
  <c r="B78" i="3"/>
  <c r="B58" i="3"/>
  <c r="B43" i="3"/>
  <c r="B44" i="3"/>
  <c r="B79" i="3"/>
  <c r="B23" i="3"/>
  <c r="B63" i="3"/>
  <c r="B54" i="3"/>
  <c r="B16" i="3"/>
  <c r="B85" i="3"/>
  <c r="B24" i="3"/>
  <c r="B64" i="3"/>
  <c r="B59" i="3"/>
  <c r="B20" i="3"/>
  <c r="B51" i="3"/>
  <c r="B66" i="3"/>
  <c r="B97" i="3"/>
  <c r="B52" i="3"/>
  <c r="B17" i="3"/>
  <c r="B25" i="3"/>
  <c r="B7" i="3"/>
  <c r="B98" i="3"/>
  <c r="B99" i="3"/>
  <c r="B40" i="3"/>
  <c r="B55" i="3"/>
  <c r="B32" i="3"/>
  <c r="B33" i="3"/>
  <c r="B72" i="3"/>
  <c r="B41" i="3"/>
  <c r="B77" i="3"/>
  <c r="B21" i="3"/>
  <c r="B9" i="3"/>
  <c r="B12" i="3"/>
  <c r="B11" i="3"/>
  <c r="B100" i="3"/>
  <c r="B47" i="3"/>
  <c r="B48" i="3"/>
  <c r="B37" i="3"/>
  <c r="B101" i="3"/>
  <c r="B71" i="3"/>
  <c r="B13" i="3"/>
  <c r="L35" i="2"/>
  <c r="H35" i="2"/>
  <c r="L34" i="2"/>
  <c r="H34" i="2"/>
  <c r="L33" i="2"/>
  <c r="H33" i="2"/>
  <c r="L32" i="2"/>
  <c r="H32" i="2"/>
  <c r="L31" i="2"/>
  <c r="H31" i="2"/>
  <c r="L30" i="2"/>
  <c r="H30" i="2"/>
  <c r="L29" i="2"/>
  <c r="H29" i="2"/>
  <c r="L28" i="2"/>
  <c r="H28" i="2"/>
  <c r="L27" i="2"/>
  <c r="H27" i="2"/>
  <c r="L26" i="2"/>
  <c r="H26" i="2"/>
  <c r="L25" i="2"/>
  <c r="H25" i="2"/>
  <c r="L24" i="2"/>
  <c r="H24" i="2"/>
  <c r="L23" i="2"/>
  <c r="H23" i="2"/>
  <c r="L22" i="2"/>
  <c r="H22" i="2"/>
  <c r="L21" i="2"/>
  <c r="H21" i="2"/>
  <c r="L20" i="2"/>
  <c r="H20" i="2"/>
  <c r="L19" i="2"/>
  <c r="H19" i="2"/>
  <c r="L18" i="2"/>
  <c r="H18" i="2"/>
  <c r="L17" i="2"/>
  <c r="H17" i="2"/>
  <c r="L16" i="2"/>
  <c r="H16" i="2"/>
  <c r="L15" i="2"/>
  <c r="H15" i="2"/>
  <c r="L14" i="2"/>
  <c r="H14" i="2"/>
  <c r="L13" i="2"/>
  <c r="H13" i="2"/>
  <c r="L12" i="2"/>
  <c r="H12" i="2"/>
  <c r="L11" i="2"/>
  <c r="H11" i="2"/>
  <c r="L10" i="2"/>
  <c r="H10" i="2"/>
  <c r="L9" i="2"/>
  <c r="H9" i="2"/>
  <c r="L8" i="2"/>
  <c r="H8" i="2"/>
  <c r="L7" i="2"/>
  <c r="H7" i="2"/>
  <c r="L6" i="2"/>
  <c r="H6" i="2"/>
  <c r="L5" i="2"/>
  <c r="H5" i="2"/>
  <c r="L4" i="2"/>
  <c r="H4" i="2"/>
  <c r="L3" i="2"/>
  <c r="H3" i="2"/>
  <c r="L2" i="2"/>
  <c r="H2" i="2"/>
  <c r="L99" i="1"/>
  <c r="H99" i="1"/>
  <c r="L98" i="1"/>
  <c r="H98" i="1"/>
  <c r="L100" i="1"/>
  <c r="H100" i="1"/>
  <c r="L97" i="1"/>
  <c r="H97" i="1"/>
  <c r="L96" i="1"/>
  <c r="H96" i="1"/>
  <c r="L95" i="1"/>
  <c r="H95" i="1"/>
  <c r="L94" i="1"/>
  <c r="H94" i="1"/>
  <c r="L93" i="1"/>
  <c r="H93" i="1"/>
  <c r="L92" i="1"/>
  <c r="H92" i="1"/>
  <c r="L91" i="1"/>
  <c r="H91" i="1"/>
  <c r="L90" i="1"/>
  <c r="H90" i="1"/>
  <c r="L89" i="1"/>
  <c r="H89" i="1"/>
  <c r="L88" i="1"/>
  <c r="H88" i="1"/>
  <c r="L87" i="1"/>
  <c r="H87" i="1"/>
  <c r="L86" i="1"/>
  <c r="H86" i="1"/>
  <c r="L85" i="1"/>
  <c r="H85" i="1"/>
  <c r="L84" i="1"/>
  <c r="H84" i="1"/>
  <c r="L83" i="1"/>
  <c r="H83" i="1"/>
  <c r="L82" i="1"/>
  <c r="H82" i="1"/>
  <c r="L81" i="1"/>
  <c r="H81" i="1"/>
  <c r="L80" i="1"/>
  <c r="H80" i="1"/>
  <c r="L79" i="1"/>
  <c r="H79" i="1"/>
  <c r="L78" i="1"/>
  <c r="H78" i="1"/>
  <c r="L77" i="1"/>
  <c r="H77" i="1"/>
  <c r="L76" i="1"/>
  <c r="H76" i="1"/>
  <c r="L75" i="1"/>
  <c r="H75" i="1"/>
  <c r="L74" i="1"/>
  <c r="H74" i="1"/>
  <c r="L73" i="1"/>
  <c r="H73" i="1"/>
  <c r="L72" i="1"/>
  <c r="H72" i="1"/>
  <c r="L71" i="1"/>
  <c r="H71" i="1"/>
  <c r="L70" i="1"/>
  <c r="H70" i="1"/>
  <c r="L69" i="1"/>
  <c r="H69" i="1"/>
  <c r="L68" i="1"/>
  <c r="H68" i="1"/>
  <c r="L67" i="1"/>
  <c r="H67" i="1"/>
  <c r="L66" i="1"/>
  <c r="H66" i="1"/>
  <c r="L65" i="1"/>
  <c r="H65" i="1"/>
  <c r="L64" i="1"/>
  <c r="H64" i="1"/>
  <c r="L63" i="1"/>
  <c r="H63" i="1"/>
  <c r="L62" i="1"/>
  <c r="H62" i="1"/>
  <c r="L61" i="1"/>
  <c r="H61" i="1"/>
  <c r="L60" i="1"/>
  <c r="H60" i="1"/>
  <c r="L59" i="1"/>
  <c r="H59" i="1"/>
  <c r="L58" i="1"/>
  <c r="H58" i="1"/>
  <c r="L57" i="1"/>
  <c r="H57" i="1"/>
  <c r="L56" i="1"/>
  <c r="H56" i="1"/>
  <c r="L55" i="1"/>
  <c r="H55" i="1"/>
  <c r="L54" i="1"/>
  <c r="H54" i="1"/>
  <c r="L53" i="1"/>
  <c r="H53" i="1"/>
  <c r="L52" i="1"/>
  <c r="H52" i="1"/>
  <c r="L51" i="1"/>
  <c r="H51" i="1"/>
  <c r="L50" i="1"/>
  <c r="H50" i="1"/>
  <c r="L49" i="1"/>
  <c r="H49" i="1"/>
  <c r="L48" i="1"/>
  <c r="H48" i="1"/>
  <c r="L47" i="1"/>
  <c r="H47" i="1"/>
  <c r="L46" i="1"/>
  <c r="H46" i="1"/>
  <c r="L45" i="1"/>
  <c r="H45" i="1"/>
  <c r="L44" i="1"/>
  <c r="H44" i="1"/>
  <c r="L43" i="1"/>
  <c r="H43" i="1"/>
  <c r="L42" i="1"/>
  <c r="H42" i="1"/>
  <c r="L41" i="1"/>
  <c r="H41" i="1"/>
  <c r="L40" i="1"/>
  <c r="H40" i="1"/>
  <c r="L39" i="1"/>
  <c r="H39" i="1"/>
  <c r="L38" i="1"/>
  <c r="H38" i="1"/>
  <c r="L37" i="1"/>
  <c r="H37" i="1"/>
  <c r="L36" i="1"/>
  <c r="H36" i="1"/>
  <c r="L35" i="1"/>
  <c r="H35" i="1"/>
  <c r="L34" i="1"/>
  <c r="H34" i="1"/>
  <c r="L33" i="1"/>
  <c r="H33" i="1"/>
  <c r="L32" i="1"/>
  <c r="H32" i="1"/>
  <c r="L31" i="1"/>
  <c r="H31" i="1"/>
  <c r="L30" i="1"/>
  <c r="H30" i="1"/>
  <c r="L29" i="1"/>
  <c r="H29" i="1"/>
  <c r="L28" i="1"/>
  <c r="H28" i="1"/>
  <c r="L27" i="1"/>
  <c r="H27" i="1"/>
  <c r="L26" i="1"/>
  <c r="H26" i="1"/>
  <c r="L25" i="1"/>
  <c r="H25" i="1"/>
  <c r="L24" i="1"/>
  <c r="H24" i="1"/>
  <c r="L23" i="1"/>
  <c r="H23" i="1"/>
  <c r="L22" i="1"/>
  <c r="H22" i="1"/>
  <c r="L21" i="1"/>
  <c r="H21" i="1"/>
  <c r="L20" i="1"/>
  <c r="H20" i="1"/>
  <c r="L19" i="1"/>
  <c r="H19" i="1"/>
  <c r="L18" i="1"/>
  <c r="H18" i="1"/>
  <c r="L17" i="1"/>
  <c r="H17" i="1"/>
  <c r="L16" i="1"/>
  <c r="H16" i="1"/>
  <c r="L15" i="1"/>
  <c r="H15" i="1"/>
  <c r="L14" i="1"/>
  <c r="H14" i="1"/>
  <c r="L13" i="1"/>
  <c r="H13" i="1"/>
  <c r="L12" i="1"/>
  <c r="H12" i="1"/>
  <c r="L11" i="1"/>
  <c r="H11" i="1"/>
  <c r="L10" i="1"/>
  <c r="H10" i="1"/>
  <c r="L9" i="1"/>
  <c r="H9" i="1"/>
  <c r="L8" i="1"/>
  <c r="H8" i="1"/>
  <c r="L7" i="1"/>
  <c r="H7" i="1"/>
  <c r="L6" i="1"/>
  <c r="H6" i="1"/>
  <c r="L5" i="1"/>
  <c r="H5" i="1"/>
  <c r="L4" i="1"/>
  <c r="H4" i="1"/>
  <c r="L3" i="1"/>
  <c r="H3" i="1"/>
  <c r="L2" i="1"/>
  <c r="H2" i="1"/>
  <c r="M3" i="2"/>
  <c r="M15" i="2"/>
  <c r="M42" i="1"/>
  <c r="M48" i="1"/>
  <c r="M54" i="1"/>
  <c r="M66" i="1"/>
  <c r="M78" i="1"/>
  <c r="M90" i="1"/>
  <c r="M27" i="2"/>
  <c r="M11" i="2"/>
  <c r="M23" i="2"/>
  <c r="M35" i="2"/>
  <c r="M13" i="1"/>
  <c r="M25" i="1"/>
  <c r="M37" i="1"/>
  <c r="M49" i="1"/>
  <c r="M61" i="1"/>
  <c r="M73" i="1"/>
  <c r="M85" i="1"/>
  <c r="M97" i="1"/>
  <c r="M88" i="1"/>
  <c r="M64" i="1"/>
  <c r="M5" i="2"/>
  <c r="M6" i="2"/>
  <c r="M18" i="2"/>
  <c r="M30" i="2"/>
  <c r="D35" i="13"/>
  <c r="D37" i="13"/>
  <c r="D9" i="13"/>
  <c r="D36" i="13"/>
  <c r="D25" i="13"/>
  <c r="D30" i="13"/>
  <c r="D31" i="13"/>
  <c r="D11" i="13"/>
  <c r="F8" i="13"/>
  <c r="F34" i="13"/>
  <c r="F27" i="13"/>
  <c r="H9" i="13"/>
  <c r="H30" i="13"/>
  <c r="F7" i="13"/>
  <c r="D22" i="13"/>
  <c r="D24" i="13"/>
  <c r="D5" i="13"/>
  <c r="D12" i="13"/>
  <c r="D26" i="13"/>
  <c r="D16" i="13"/>
  <c r="D38" i="13"/>
  <c r="D10" i="13"/>
  <c r="F24" i="13"/>
  <c r="F26" i="13"/>
  <c r="F10" i="13"/>
  <c r="H18" i="13"/>
  <c r="H21" i="13"/>
  <c r="H32" i="13"/>
  <c r="F17" i="13"/>
  <c r="F23" i="13"/>
  <c r="F20" i="13"/>
  <c r="H35" i="13"/>
  <c r="H36" i="13"/>
  <c r="H31" i="13"/>
  <c r="H5" i="13"/>
  <c r="F29" i="13"/>
  <c r="F6" i="13"/>
  <c r="F13" i="13"/>
  <c r="H22" i="13"/>
  <c r="H12" i="13"/>
  <c r="H38" i="13"/>
  <c r="H33" i="13"/>
  <c r="D8" i="13"/>
  <c r="D17" i="13"/>
  <c r="D28" i="13"/>
  <c r="D34" i="13"/>
  <c r="D23" i="13"/>
  <c r="D33" i="13"/>
  <c r="D27" i="13"/>
  <c r="D20" i="13"/>
  <c r="F9" i="13"/>
  <c r="F30" i="13"/>
  <c r="H8" i="13"/>
  <c r="H34" i="13"/>
  <c r="H27" i="13"/>
  <c r="F19" i="13"/>
  <c r="F37" i="13"/>
  <c r="H15" i="13"/>
  <c r="F5" i="13"/>
  <c r="F16" i="13"/>
  <c r="H19" i="13"/>
  <c r="H7" i="13"/>
  <c r="H14" i="13"/>
  <c r="D15" i="13"/>
  <c r="F15" i="13"/>
  <c r="F28" i="13"/>
  <c r="F33" i="13"/>
  <c r="H37" i="13"/>
  <c r="H25" i="13"/>
  <c r="H11" i="13"/>
  <c r="F11" i="13"/>
  <c r="D18" i="13"/>
  <c r="D19" i="13"/>
  <c r="D29" i="13"/>
  <c r="D21" i="13"/>
  <c r="D7" i="13"/>
  <c r="D6" i="13"/>
  <c r="D32" i="13"/>
  <c r="D14" i="13"/>
  <c r="D13" i="13"/>
  <c r="F18" i="13"/>
  <c r="F21" i="13"/>
  <c r="F32" i="13"/>
  <c r="H24" i="13"/>
  <c r="H26" i="13"/>
  <c r="H10" i="13"/>
  <c r="F14" i="13"/>
  <c r="H16" i="13"/>
  <c r="F25" i="13"/>
  <c r="F35" i="13"/>
  <c r="F36" i="13"/>
  <c r="F31" i="13"/>
  <c r="H17" i="13"/>
  <c r="H23" i="13"/>
  <c r="H20" i="13"/>
  <c r="H28" i="13"/>
  <c r="F22" i="13"/>
  <c r="F12" i="13"/>
  <c r="F38" i="13"/>
  <c r="H29" i="13"/>
  <c r="H6" i="13"/>
  <c r="H13" i="13"/>
  <c r="D99" i="12"/>
  <c r="D73" i="12"/>
  <c r="D90" i="12"/>
  <c r="D74" i="12"/>
  <c r="D49" i="12"/>
  <c r="D42" i="12"/>
  <c r="D37" i="12"/>
  <c r="D23" i="12"/>
  <c r="D26" i="12"/>
  <c r="D46" i="12"/>
  <c r="D60" i="12"/>
  <c r="F50" i="12"/>
  <c r="F58" i="12"/>
  <c r="F61" i="12"/>
  <c r="F86" i="12"/>
  <c r="F40" i="12"/>
  <c r="F68" i="12"/>
  <c r="F93" i="12"/>
  <c r="F88" i="12"/>
  <c r="H11" i="12"/>
  <c r="H100" i="12"/>
  <c r="H77" i="12"/>
  <c r="H82" i="12"/>
  <c r="H97" i="12"/>
  <c r="H59" i="12"/>
  <c r="H31" i="12"/>
  <c r="H78" i="12"/>
  <c r="D41" i="12"/>
  <c r="D72" i="12"/>
  <c r="D103" i="12"/>
  <c r="D18" i="12"/>
  <c r="D24" i="12"/>
  <c r="D15" i="12"/>
  <c r="D63" i="12"/>
  <c r="D56" i="12"/>
  <c r="D34" i="12"/>
  <c r="D92" i="12"/>
  <c r="D70" i="12"/>
  <c r="F52" i="12"/>
  <c r="F38" i="12"/>
  <c r="F53" i="12"/>
  <c r="F87" i="12"/>
  <c r="F98" i="12"/>
  <c r="F30" i="12"/>
  <c r="F13" i="12"/>
  <c r="F10" i="12"/>
  <c r="H36" i="12"/>
  <c r="H14" i="12"/>
  <c r="H33" i="12"/>
  <c r="H27" i="12"/>
  <c r="H29" i="12"/>
  <c r="H20" i="12"/>
  <c r="H7" i="12"/>
  <c r="H28" i="12"/>
  <c r="D55" i="12"/>
  <c r="D45" i="12"/>
  <c r="D44" i="12"/>
  <c r="D69" i="12"/>
  <c r="D8" i="12"/>
  <c r="D62" i="12"/>
  <c r="D94" i="12"/>
  <c r="D67" i="12"/>
  <c r="F102" i="12"/>
  <c r="F101" i="12"/>
  <c r="F22" i="12"/>
  <c r="F83" i="12"/>
  <c r="F64" i="12"/>
  <c r="F76" i="12"/>
  <c r="F91" i="12"/>
  <c r="F75" i="12"/>
  <c r="H6" i="12"/>
  <c r="H43" i="12"/>
  <c r="H35" i="12"/>
  <c r="H84" i="12"/>
  <c r="H79" i="12"/>
  <c r="H96" i="12"/>
  <c r="H57" i="12"/>
  <c r="H12" i="12"/>
  <c r="D50" i="12"/>
  <c r="D58" i="12"/>
  <c r="D61" i="12"/>
  <c r="D86" i="12"/>
  <c r="D40" i="12"/>
  <c r="D68" i="12"/>
  <c r="D93" i="12"/>
  <c r="D88" i="12"/>
  <c r="F11" i="12"/>
  <c r="F100" i="12"/>
  <c r="F77" i="12"/>
  <c r="F82" i="12"/>
  <c r="F97" i="12"/>
  <c r="F59" i="12"/>
  <c r="F31" i="12"/>
  <c r="F78" i="12"/>
  <c r="H47" i="12"/>
  <c r="H16" i="12"/>
  <c r="H65" i="12"/>
  <c r="H81" i="12"/>
  <c r="H51" i="12"/>
  <c r="H21" i="12"/>
  <c r="H80" i="12"/>
  <c r="H54" i="12"/>
  <c r="D52" i="12"/>
  <c r="D38" i="12"/>
  <c r="D53" i="12"/>
  <c r="D87" i="12"/>
  <c r="D98" i="12"/>
  <c r="D30" i="12"/>
  <c r="D13" i="12"/>
  <c r="D10" i="12"/>
  <c r="F36" i="12"/>
  <c r="F14" i="12"/>
  <c r="F33" i="12"/>
  <c r="F27" i="12"/>
  <c r="F29" i="12"/>
  <c r="F20" i="12"/>
  <c r="F7" i="12"/>
  <c r="F28" i="12"/>
  <c r="H71" i="12"/>
  <c r="H66" i="12"/>
  <c r="H32" i="12"/>
  <c r="H39" i="12"/>
  <c r="H19" i="12"/>
  <c r="H95" i="12"/>
  <c r="H48" i="12"/>
  <c r="H9" i="12"/>
  <c r="D102" i="12"/>
  <c r="D101" i="12"/>
  <c r="D22" i="12"/>
  <c r="D83" i="12"/>
  <c r="D64" i="12"/>
  <c r="D76" i="12"/>
  <c r="D91" i="12"/>
  <c r="D75" i="12"/>
  <c r="F6" i="12"/>
  <c r="F43" i="12"/>
  <c r="F35" i="12"/>
  <c r="F84" i="12"/>
  <c r="F79" i="12"/>
  <c r="F96" i="12"/>
  <c r="F57" i="12"/>
  <c r="F12" i="12"/>
  <c r="H25" i="12"/>
  <c r="H41" i="12"/>
  <c r="H99" i="12"/>
  <c r="H85" i="12"/>
  <c r="H72" i="12"/>
  <c r="H73" i="12"/>
  <c r="H5" i="12"/>
  <c r="H89" i="12"/>
  <c r="H17" i="12"/>
  <c r="D11" i="12"/>
  <c r="D100" i="12"/>
  <c r="D77" i="12"/>
  <c r="D82" i="12"/>
  <c r="D97" i="12"/>
  <c r="D59" i="12"/>
  <c r="D31" i="12"/>
  <c r="D78" i="12"/>
  <c r="F47" i="12"/>
  <c r="F16" i="12"/>
  <c r="F65" i="12"/>
  <c r="F81" i="12"/>
  <c r="F51" i="12"/>
  <c r="F21" i="12"/>
  <c r="F80" i="12"/>
  <c r="F54" i="12"/>
  <c r="H90" i="12"/>
  <c r="H74" i="12"/>
  <c r="H49" i="12"/>
  <c r="H42" i="12"/>
  <c r="H37" i="12"/>
  <c r="H23" i="12"/>
  <c r="H26" i="12"/>
  <c r="H46" i="12"/>
  <c r="H60" i="12"/>
  <c r="D36" i="12"/>
  <c r="D14" i="12"/>
  <c r="D33" i="12"/>
  <c r="D27" i="12"/>
  <c r="D29" i="12"/>
  <c r="D20" i="12"/>
  <c r="D7" i="12"/>
  <c r="D28" i="12"/>
  <c r="F71" i="12"/>
  <c r="F66" i="12"/>
  <c r="F32" i="12"/>
  <c r="F39" i="12"/>
  <c r="F19" i="12"/>
  <c r="F95" i="12"/>
  <c r="F48" i="12"/>
  <c r="F9" i="12"/>
  <c r="H103" i="12"/>
  <c r="H18" i="12"/>
  <c r="H24" i="12"/>
  <c r="H15" i="12"/>
  <c r="H63" i="12"/>
  <c r="H56" i="12"/>
  <c r="H34" i="12"/>
  <c r="H92" i="12"/>
  <c r="H70" i="12"/>
  <c r="D6" i="12"/>
  <c r="D43" i="12"/>
  <c r="D35" i="12"/>
  <c r="D84" i="12"/>
  <c r="D79" i="12"/>
  <c r="D96" i="12"/>
  <c r="D57" i="12"/>
  <c r="D12" i="12"/>
  <c r="F25" i="12"/>
  <c r="F41" i="12"/>
  <c r="F99" i="12"/>
  <c r="F85" i="12"/>
  <c r="F72" i="12"/>
  <c r="F73" i="12"/>
  <c r="F5" i="12"/>
  <c r="F89" i="12"/>
  <c r="F17" i="12"/>
  <c r="H55" i="12"/>
  <c r="H45" i="12"/>
  <c r="H44" i="12"/>
  <c r="H69" i="12"/>
  <c r="H8" i="12"/>
  <c r="H62" i="12"/>
  <c r="H94" i="12"/>
  <c r="H67" i="12"/>
  <c r="D47" i="12"/>
  <c r="D16" i="12"/>
  <c r="D65" i="12"/>
  <c r="D81" i="12"/>
  <c r="D51" i="12"/>
  <c r="D21" i="12"/>
  <c r="D80" i="12"/>
  <c r="D54" i="12"/>
  <c r="F90" i="12"/>
  <c r="F74" i="12"/>
  <c r="F49" i="12"/>
  <c r="F42" i="12"/>
  <c r="F37" i="12"/>
  <c r="F23" i="12"/>
  <c r="F26" i="12"/>
  <c r="F46" i="12"/>
  <c r="F60" i="12"/>
  <c r="H50" i="12"/>
  <c r="H58" i="12"/>
  <c r="H61" i="12"/>
  <c r="H86" i="12"/>
  <c r="H40" i="12"/>
  <c r="H68" i="12"/>
  <c r="H93" i="12"/>
  <c r="H88" i="12"/>
  <c r="D71" i="12"/>
  <c r="D66" i="12"/>
  <c r="D32" i="12"/>
  <c r="D39" i="12"/>
  <c r="D19" i="12"/>
  <c r="D95" i="12"/>
  <c r="D48" i="12"/>
  <c r="D9" i="12"/>
  <c r="F103" i="12"/>
  <c r="F18" i="12"/>
  <c r="F24" i="12"/>
  <c r="F15" i="12"/>
  <c r="F63" i="12"/>
  <c r="F56" i="12"/>
  <c r="F34" i="12"/>
  <c r="F92" i="12"/>
  <c r="F70" i="12"/>
  <c r="H52" i="12"/>
  <c r="H38" i="12"/>
  <c r="H53" i="12"/>
  <c r="H87" i="12"/>
  <c r="H98" i="12"/>
  <c r="H30" i="12"/>
  <c r="H13" i="12"/>
  <c r="H10" i="12"/>
  <c r="D25" i="12"/>
  <c r="D85" i="12"/>
  <c r="D5" i="12"/>
  <c r="D89" i="12"/>
  <c r="D17" i="12"/>
  <c r="F55" i="12"/>
  <c r="F45" i="12"/>
  <c r="F44" i="12"/>
  <c r="F69" i="12"/>
  <c r="F8" i="12"/>
  <c r="F62" i="12"/>
  <c r="F94" i="12"/>
  <c r="F67" i="12"/>
  <c r="H102" i="12"/>
  <c r="H101" i="12"/>
  <c r="H22" i="12"/>
  <c r="H83" i="12"/>
  <c r="H64" i="12"/>
  <c r="H76" i="12"/>
  <c r="H91" i="12"/>
  <c r="H75" i="12"/>
  <c r="M7" i="2"/>
  <c r="M19" i="2"/>
  <c r="M33" i="2"/>
  <c r="M10" i="2"/>
  <c r="M22" i="2"/>
  <c r="M31" i="2"/>
  <c r="M14" i="2"/>
  <c r="M26" i="2"/>
  <c r="M2" i="2"/>
  <c r="M29" i="2"/>
  <c r="M13" i="2"/>
  <c r="M21" i="2"/>
  <c r="M16" i="2"/>
  <c r="M17" i="2"/>
  <c r="M34" i="2"/>
  <c r="M8" i="2"/>
  <c r="M24" i="2"/>
  <c r="M9" i="2"/>
  <c r="M25" i="2"/>
  <c r="M4" i="2"/>
  <c r="M20" i="2"/>
  <c r="M32" i="2"/>
  <c r="M12" i="2"/>
  <c r="M28" i="2"/>
  <c r="M2" i="1"/>
  <c r="M8" i="1"/>
  <c r="M14" i="1"/>
  <c r="M20" i="1"/>
  <c r="M26" i="1"/>
  <c r="M32" i="1"/>
  <c r="M45" i="1"/>
  <c r="M57" i="1"/>
  <c r="M69" i="1"/>
  <c r="M81" i="1"/>
  <c r="M93" i="1"/>
  <c r="M4" i="1"/>
  <c r="M5" i="1"/>
  <c r="M17" i="1"/>
  <c r="M41" i="1"/>
  <c r="M53" i="1"/>
  <c r="M65" i="1"/>
  <c r="M77" i="1"/>
  <c r="M89" i="1"/>
  <c r="M6" i="1"/>
  <c r="M12" i="1"/>
  <c r="M18" i="1"/>
  <c r="M24" i="1"/>
  <c r="M30" i="1"/>
  <c r="M36" i="1"/>
  <c r="M38" i="1"/>
  <c r="M44" i="1"/>
  <c r="M50" i="1"/>
  <c r="M62" i="1"/>
  <c r="M74" i="1"/>
  <c r="M86" i="1"/>
  <c r="M100" i="1"/>
  <c r="M9" i="1"/>
  <c r="M21" i="1"/>
  <c r="M33" i="1"/>
  <c r="M10" i="1"/>
  <c r="M16" i="1"/>
  <c r="M22" i="1"/>
  <c r="M28" i="1"/>
  <c r="M34" i="1"/>
  <c r="M40" i="1"/>
  <c r="M46" i="1"/>
  <c r="M58" i="1"/>
  <c r="M70" i="1"/>
  <c r="M82" i="1"/>
  <c r="M94" i="1"/>
  <c r="M29" i="1"/>
  <c r="M60" i="1"/>
  <c r="M72" i="1"/>
  <c r="M80" i="1"/>
  <c r="M56" i="1"/>
  <c r="M96" i="1"/>
  <c r="M35" i="1"/>
  <c r="M67" i="1"/>
  <c r="M52" i="1"/>
  <c r="M84" i="1"/>
  <c r="M99" i="1"/>
  <c r="M91" i="1"/>
  <c r="M11" i="1"/>
  <c r="M27" i="1"/>
  <c r="M76" i="1"/>
  <c r="M92" i="1"/>
  <c r="M43" i="1"/>
  <c r="M59" i="1"/>
  <c r="M75" i="1"/>
  <c r="M7" i="1"/>
  <c r="M23" i="1"/>
  <c r="M39" i="1"/>
  <c r="M55" i="1"/>
  <c r="M71" i="1"/>
  <c r="M87" i="1"/>
  <c r="M98" i="1"/>
  <c r="M19" i="1"/>
  <c r="M83" i="1"/>
  <c r="M51" i="1"/>
  <c r="M3" i="1"/>
  <c r="M68" i="1"/>
  <c r="M15" i="1"/>
  <c r="M31" i="1"/>
  <c r="M47" i="1"/>
  <c r="M63" i="1"/>
  <c r="M79" i="1"/>
  <c r="M95" i="1"/>
  <c r="E30" i="11"/>
  <c r="E15" i="11"/>
  <c r="E16" i="11"/>
  <c r="E31" i="11"/>
  <c r="E32" i="11"/>
  <c r="E26" i="11"/>
  <c r="E19" i="11"/>
  <c r="E20" i="11"/>
  <c r="E9" i="11"/>
  <c r="E33" i="11"/>
  <c r="E17" i="11"/>
  <c r="E22" i="11"/>
  <c r="E13" i="11"/>
  <c r="E3" i="11"/>
  <c r="E21" i="11"/>
  <c r="E10" i="11"/>
  <c r="E34" i="11"/>
  <c r="E28" i="11"/>
  <c r="E24" i="11"/>
  <c r="E35" i="11"/>
  <c r="E7" i="11"/>
  <c r="E36" i="11"/>
  <c r="E23" i="11"/>
  <c r="E11" i="11"/>
  <c r="E14" i="11"/>
  <c r="E27" i="11"/>
  <c r="E4" i="11"/>
  <c r="E5" i="11"/>
  <c r="E18" i="11"/>
  <c r="E25" i="11"/>
  <c r="E6" i="11"/>
  <c r="E14" i="7"/>
  <c r="E31" i="7"/>
  <c r="E5" i="10"/>
  <c r="E21" i="10"/>
  <c r="E20" i="10"/>
  <c r="E16" i="10"/>
  <c r="E19" i="10"/>
  <c r="E6" i="10"/>
  <c r="E7" i="10"/>
  <c r="E4" i="7"/>
  <c r="E9" i="7"/>
  <c r="E26" i="7"/>
  <c r="E35" i="7"/>
  <c r="E23" i="7"/>
  <c r="E29" i="7"/>
  <c r="E22" i="7"/>
  <c r="E19" i="7"/>
  <c r="E18" i="10"/>
  <c r="E36" i="10"/>
  <c r="E33" i="10"/>
  <c r="E12" i="11"/>
  <c r="E29" i="11"/>
  <c r="E8" i="11"/>
  <c r="E4" i="10"/>
  <c r="E23" i="10"/>
  <c r="E26" i="10"/>
  <c r="E32" i="10"/>
  <c r="E30" i="10"/>
  <c r="E15" i="10"/>
  <c r="E34" i="10"/>
  <c r="E12" i="10"/>
  <c r="E9" i="10"/>
  <c r="E13" i="10"/>
  <c r="E28" i="10"/>
  <c r="E8" i="10"/>
  <c r="E24" i="10"/>
  <c r="E31" i="10"/>
  <c r="E29" i="10"/>
  <c r="E25" i="10"/>
  <c r="E10" i="10"/>
  <c r="E35" i="10"/>
  <c r="E14" i="10"/>
  <c r="E27" i="10"/>
  <c r="E11" i="10"/>
  <c r="E3" i="10"/>
  <c r="E22" i="10"/>
  <c r="E17" i="10"/>
  <c r="E10" i="7"/>
  <c r="E7" i="7"/>
  <c r="E24" i="7"/>
  <c r="E25" i="7"/>
  <c r="E5" i="7"/>
  <c r="E28" i="7"/>
  <c r="E17" i="7"/>
  <c r="E34" i="7"/>
  <c r="E33" i="7"/>
  <c r="E21" i="7"/>
  <c r="E13" i="7"/>
  <c r="E18" i="7"/>
  <c r="E12" i="7"/>
  <c r="E6" i="7"/>
  <c r="E27" i="7"/>
  <c r="E11" i="7"/>
  <c r="E36" i="7"/>
  <c r="E8" i="7"/>
  <c r="E15" i="7"/>
  <c r="E30" i="7"/>
  <c r="E3" i="7"/>
  <c r="E20" i="7"/>
  <c r="E32" i="7"/>
  <c r="E16" i="7"/>
  <c r="E100" i="6"/>
  <c r="E11" i="6"/>
  <c r="E88" i="6"/>
  <c r="E60" i="6"/>
  <c r="E70" i="3"/>
  <c r="E88" i="4"/>
  <c r="E14" i="4"/>
  <c r="E25" i="6"/>
  <c r="E69" i="6"/>
  <c r="E47" i="6"/>
  <c r="E51" i="6"/>
  <c r="E78" i="6"/>
  <c r="E12" i="6"/>
  <c r="E54" i="6"/>
  <c r="E89" i="6"/>
  <c r="E52" i="6"/>
  <c r="E74" i="6"/>
  <c r="E98" i="6"/>
  <c r="E9" i="6"/>
  <c r="E57" i="6"/>
  <c r="E45" i="6"/>
  <c r="E84" i="6"/>
  <c r="E70" i="6"/>
  <c r="E99" i="6"/>
  <c r="E101" i="6"/>
  <c r="E22" i="6"/>
  <c r="E56" i="6"/>
  <c r="E14" i="6"/>
  <c r="E34" i="6"/>
  <c r="E87" i="6"/>
  <c r="E79" i="6"/>
  <c r="E10" i="6"/>
  <c r="E90" i="6"/>
  <c r="E4" i="6"/>
  <c r="E17" i="6"/>
  <c r="E83" i="6"/>
  <c r="E72" i="6"/>
  <c r="E32" i="6"/>
  <c r="E48" i="6"/>
  <c r="E73" i="6"/>
  <c r="E16" i="6"/>
  <c r="E86" i="6"/>
  <c r="E80" i="6"/>
  <c r="E49" i="6"/>
  <c r="E96" i="6"/>
  <c r="E18" i="6"/>
  <c r="E31" i="6"/>
  <c r="E42" i="6"/>
  <c r="E76" i="6"/>
  <c r="E36" i="6"/>
  <c r="E92" i="6"/>
  <c r="E27" i="6"/>
  <c r="E7" i="6"/>
  <c r="E81" i="6"/>
  <c r="E30" i="6"/>
  <c r="E67" i="6"/>
  <c r="E58" i="6"/>
  <c r="E6" i="6"/>
  <c r="E64" i="6"/>
  <c r="E35" i="6"/>
  <c r="E91" i="6"/>
  <c r="E61" i="6"/>
  <c r="E77" i="6"/>
  <c r="E94" i="6"/>
  <c r="E29" i="6"/>
  <c r="E82" i="6"/>
  <c r="E40" i="6"/>
  <c r="E66" i="6"/>
  <c r="E68" i="6"/>
  <c r="E13" i="6"/>
  <c r="E5" i="6"/>
  <c r="E24" i="6"/>
  <c r="E39" i="6"/>
  <c r="E19" i="6"/>
  <c r="E20" i="6"/>
  <c r="E93" i="6"/>
  <c r="E26" i="6"/>
  <c r="E21" i="6"/>
  <c r="E55" i="6"/>
  <c r="E95" i="6"/>
  <c r="E28" i="6"/>
  <c r="E53" i="6"/>
  <c r="E85" i="6"/>
  <c r="E37" i="6"/>
  <c r="E33" i="6"/>
  <c r="E41" i="6"/>
  <c r="E46" i="6"/>
  <c r="E23" i="6"/>
  <c r="E3" i="6"/>
  <c r="E59" i="6"/>
  <c r="E33" i="3"/>
  <c r="E43" i="3"/>
  <c r="E65" i="3"/>
  <c r="E68" i="3"/>
  <c r="E101" i="3"/>
  <c r="E51" i="3"/>
  <c r="E39" i="3"/>
  <c r="E18" i="3"/>
  <c r="E90" i="3"/>
  <c r="E37" i="4"/>
  <c r="E77" i="4"/>
  <c r="E38" i="6"/>
  <c r="E35" i="4"/>
  <c r="E32" i="4"/>
  <c r="E3" i="4"/>
  <c r="E100" i="3"/>
  <c r="E99" i="3"/>
  <c r="E24" i="3"/>
  <c r="E81" i="3"/>
  <c r="E57" i="3"/>
  <c r="E49" i="3"/>
  <c r="E89" i="3"/>
  <c r="E27" i="3"/>
  <c r="E11" i="3"/>
  <c r="E98" i="3"/>
  <c r="E85" i="3"/>
  <c r="E76" i="3"/>
  <c r="E95" i="3"/>
  <c r="E29" i="3"/>
  <c r="E28" i="3"/>
  <c r="E13" i="3"/>
  <c r="E59" i="4"/>
  <c r="E81" i="4"/>
  <c r="E52" i="4"/>
  <c r="E21" i="3"/>
  <c r="E17" i="3"/>
  <c r="E63" i="3"/>
  <c r="E80" i="3"/>
  <c r="E42" i="3"/>
  <c r="E35" i="3"/>
  <c r="E56" i="3"/>
  <c r="E60" i="3"/>
  <c r="E77" i="3"/>
  <c r="E52" i="3"/>
  <c r="E23" i="3"/>
  <c r="E61" i="3"/>
  <c r="E38" i="3"/>
  <c r="E93" i="3"/>
  <c r="E74" i="3"/>
  <c r="E30" i="3"/>
  <c r="E51" i="4"/>
  <c r="E90" i="4"/>
  <c r="E65" i="6"/>
  <c r="E62" i="6"/>
  <c r="E71" i="6"/>
  <c r="E50" i="6"/>
  <c r="E15" i="6"/>
  <c r="E97" i="6"/>
  <c r="E63" i="6"/>
  <c r="E75" i="6"/>
  <c r="E44" i="6"/>
  <c r="E8" i="6"/>
  <c r="E43" i="6"/>
  <c r="E13" i="4"/>
  <c r="E66" i="4"/>
  <c r="E7" i="4"/>
  <c r="E45" i="4"/>
  <c r="E61" i="4"/>
  <c r="E4" i="4"/>
  <c r="E79" i="4"/>
  <c r="E76" i="4"/>
  <c r="E60" i="4"/>
  <c r="E19" i="4"/>
  <c r="E10" i="4"/>
  <c r="E91" i="4"/>
  <c r="E6" i="4"/>
  <c r="E38" i="4"/>
  <c r="E82" i="4"/>
  <c r="E63" i="4"/>
  <c r="E12" i="4"/>
  <c r="E99" i="4"/>
  <c r="E23" i="4"/>
  <c r="E33" i="4"/>
  <c r="E62" i="4"/>
  <c r="E68" i="4"/>
  <c r="E101" i="4"/>
  <c r="E9" i="4"/>
  <c r="E24" i="4"/>
  <c r="E100" i="4"/>
  <c r="E89" i="4"/>
  <c r="E78" i="4"/>
  <c r="E65" i="4"/>
  <c r="E48" i="4"/>
  <c r="E84" i="4"/>
  <c r="E49" i="4"/>
  <c r="E69" i="4"/>
  <c r="E80" i="4"/>
  <c r="E20" i="4"/>
  <c r="E50" i="4"/>
  <c r="E97" i="4"/>
  <c r="E55" i="4"/>
  <c r="E46" i="4"/>
  <c r="E57" i="4"/>
  <c r="E16" i="4"/>
  <c r="E85" i="4"/>
  <c r="E27" i="4"/>
  <c r="E93" i="4"/>
  <c r="E39" i="4"/>
  <c r="E5" i="4"/>
  <c r="E40" i="4"/>
  <c r="E17" i="4"/>
  <c r="E74" i="4"/>
  <c r="E31" i="4"/>
  <c r="E92" i="4"/>
  <c r="E64" i="4"/>
  <c r="E8" i="4"/>
  <c r="E95" i="4"/>
  <c r="E36" i="4"/>
  <c r="E71" i="4"/>
  <c r="E58" i="4"/>
  <c r="E67" i="4"/>
  <c r="E56" i="4"/>
  <c r="E98" i="4"/>
  <c r="E18" i="4"/>
  <c r="E47" i="4"/>
  <c r="E28" i="4"/>
  <c r="E94" i="4"/>
  <c r="E26" i="4"/>
  <c r="E83" i="4"/>
  <c r="E96" i="4"/>
  <c r="E29" i="4"/>
  <c r="E87" i="4"/>
  <c r="E72" i="4"/>
  <c r="E44" i="4"/>
  <c r="E30" i="4"/>
  <c r="E54" i="4"/>
  <c r="E34" i="4"/>
  <c r="E42" i="4"/>
  <c r="E73" i="4"/>
  <c r="E21" i="4"/>
  <c r="E86" i="4"/>
  <c r="E37" i="3"/>
  <c r="E78" i="3"/>
  <c r="E91" i="3"/>
  <c r="E47" i="3"/>
  <c r="E40" i="3"/>
  <c r="E64" i="3"/>
  <c r="E84" i="3"/>
  <c r="E96" i="3"/>
  <c r="E31" i="3"/>
  <c r="E6" i="3"/>
  <c r="E34" i="3"/>
  <c r="E50" i="3"/>
  <c r="E82" i="3"/>
  <c r="E22" i="4"/>
  <c r="E32" i="3"/>
  <c r="E59" i="3"/>
  <c r="E88" i="3"/>
  <c r="E73" i="3"/>
  <c r="E92" i="3"/>
  <c r="E55" i="3"/>
  <c r="E12" i="3"/>
  <c r="E7" i="3"/>
  <c r="E16" i="3"/>
  <c r="E22" i="3"/>
  <c r="E14" i="3"/>
  <c r="E8" i="3"/>
  <c r="E5" i="3"/>
  <c r="E26" i="3"/>
  <c r="E36" i="3"/>
  <c r="E9" i="3"/>
  <c r="E25" i="3"/>
  <c r="E54" i="3"/>
  <c r="E75" i="3"/>
  <c r="E83" i="3"/>
  <c r="E94" i="3"/>
  <c r="E69" i="3"/>
  <c r="E10" i="3"/>
  <c r="E58" i="3"/>
  <c r="E48" i="3"/>
  <c r="E11" i="4"/>
  <c r="E70" i="4"/>
  <c r="E15" i="4"/>
  <c r="E53" i="4"/>
  <c r="E25" i="4"/>
  <c r="E75" i="4"/>
  <c r="E43" i="4"/>
  <c r="E41" i="4"/>
  <c r="E67" i="3"/>
  <c r="E4" i="3"/>
  <c r="E20" i="3"/>
  <c r="E41" i="3"/>
  <c r="E97" i="3"/>
  <c r="E79" i="3"/>
  <c r="E53" i="3"/>
  <c r="E86" i="3"/>
  <c r="E3" i="3"/>
  <c r="E87" i="3"/>
  <c r="E15" i="3"/>
  <c r="E71" i="3"/>
  <c r="E72" i="3"/>
  <c r="E66" i="3"/>
  <c r="E44" i="3"/>
  <c r="E62" i="3"/>
  <c r="E19" i="3"/>
  <c r="E46" i="3"/>
  <c r="E45" i="3"/>
  <c r="J80" i="12"/>
  <c r="J20" i="12"/>
  <c r="J13" i="12"/>
  <c r="J32" i="13"/>
  <c r="J12" i="13"/>
  <c r="J21" i="13"/>
  <c r="J18" i="13"/>
  <c r="J33" i="13"/>
  <c r="J11" i="13"/>
  <c r="J30" i="13"/>
  <c r="J20" i="13"/>
  <c r="J19" i="13"/>
  <c r="J96" i="12"/>
  <c r="J78" i="12"/>
  <c r="J15" i="12"/>
  <c r="J47" i="12"/>
  <c r="J73" i="12"/>
  <c r="J100" i="12"/>
  <c r="J29" i="12"/>
  <c r="J89" i="12"/>
  <c r="J28" i="12"/>
  <c r="J93" i="12"/>
  <c r="J30" i="12"/>
  <c r="J88" i="12"/>
  <c r="J72" i="12"/>
  <c r="J18" i="12"/>
  <c r="J12" i="12"/>
  <c r="J83" i="12"/>
  <c r="J67" i="12"/>
  <c r="J59" i="12"/>
  <c r="J16" i="12"/>
  <c r="J95" i="12"/>
  <c r="J44" i="12"/>
  <c r="J24" i="12"/>
  <c r="J45" i="12"/>
  <c r="J52" i="12"/>
  <c r="J102" i="12"/>
  <c r="J32" i="12"/>
  <c r="J71" i="12"/>
  <c r="J23" i="12"/>
  <c r="J35" i="12"/>
  <c r="J97" i="12"/>
  <c r="J81" i="12"/>
  <c r="J79" i="12"/>
  <c r="J31" i="12"/>
  <c r="J65" i="12"/>
  <c r="J84" i="12"/>
  <c r="J27" i="12"/>
  <c r="J41" i="12"/>
  <c r="J76" i="12"/>
  <c r="J68" i="12"/>
  <c r="J14" i="12"/>
  <c r="J50" i="12"/>
  <c r="J33" i="12"/>
  <c r="J82" i="12"/>
  <c r="J98" i="12"/>
  <c r="J6" i="12"/>
  <c r="J87" i="12"/>
  <c r="J43" i="12"/>
  <c r="J74" i="12"/>
  <c r="G3" i="12"/>
  <c r="G33" i="12"/>
  <c r="J37" i="12"/>
  <c r="I3" i="12"/>
  <c r="I89" i="12"/>
  <c r="J60" i="12"/>
  <c r="J55" i="12"/>
  <c r="J42" i="12"/>
  <c r="J34" i="12"/>
  <c r="J17" i="12"/>
  <c r="J25" i="12"/>
  <c r="J103" i="12"/>
  <c r="J86" i="12"/>
  <c r="E3" i="12"/>
  <c r="E30" i="12"/>
  <c r="J77" i="12"/>
  <c r="J70" i="12"/>
  <c r="J19" i="12"/>
  <c r="J36" i="12"/>
  <c r="J21" i="12"/>
  <c r="J57" i="12"/>
  <c r="J22" i="12"/>
  <c r="J7" i="12"/>
  <c r="J53" i="12"/>
  <c r="J58" i="12"/>
  <c r="J9" i="12"/>
  <c r="J90" i="12"/>
  <c r="J8" i="12"/>
  <c r="J33" i="21"/>
  <c r="J17" i="21"/>
  <c r="J25" i="21"/>
  <c r="J18" i="21"/>
  <c r="J34" i="21"/>
  <c r="J91" i="12"/>
  <c r="J40" i="12"/>
  <c r="J62" i="12"/>
  <c r="J99" i="12"/>
  <c r="J92" i="12"/>
  <c r="J39" i="12"/>
  <c r="J51" i="12"/>
  <c r="J11" i="12"/>
  <c r="J101" i="12"/>
  <c r="J12" i="21"/>
  <c r="J21" i="21"/>
  <c r="J6" i="21"/>
  <c r="J28" i="21"/>
  <c r="J6" i="13"/>
  <c r="J23" i="13"/>
  <c r="J5" i="13"/>
  <c r="J25" i="13"/>
  <c r="J64" i="12"/>
  <c r="J38" i="12"/>
  <c r="J48" i="12"/>
  <c r="J61" i="12"/>
  <c r="J54" i="12"/>
  <c r="J69" i="12"/>
  <c r="J56" i="12"/>
  <c r="J66" i="12"/>
  <c r="J26" i="12"/>
  <c r="J8" i="21"/>
  <c r="J11" i="21"/>
  <c r="J29" i="21"/>
  <c r="J13" i="21"/>
  <c r="J19" i="21"/>
  <c r="J35" i="21"/>
  <c r="J7" i="13"/>
  <c r="J15" i="13"/>
  <c r="J34" i="13"/>
  <c r="J10" i="13"/>
  <c r="J24" i="13"/>
  <c r="J36" i="13"/>
  <c r="J30" i="21"/>
  <c r="J27" i="21"/>
  <c r="J37" i="21"/>
  <c r="J32" i="21"/>
  <c r="J7" i="21"/>
  <c r="J28" i="13"/>
  <c r="J38" i="13"/>
  <c r="J22" i="13"/>
  <c r="J9" i="13"/>
  <c r="J85" i="12"/>
  <c r="J46" i="12"/>
  <c r="J49" i="12"/>
  <c r="J75" i="12"/>
  <c r="J5" i="21"/>
  <c r="J20" i="21"/>
  <c r="G3" i="21"/>
  <c r="J26" i="21"/>
  <c r="J24" i="21"/>
  <c r="J31" i="21"/>
  <c r="J10" i="21"/>
  <c r="J36" i="21"/>
  <c r="J13" i="13"/>
  <c r="J29" i="13"/>
  <c r="G3" i="13"/>
  <c r="G19" i="13"/>
  <c r="J17" i="13"/>
  <c r="J16" i="13"/>
  <c r="J37" i="13"/>
  <c r="J94" i="12"/>
  <c r="J10" i="12"/>
  <c r="J63" i="12"/>
  <c r="J5" i="12"/>
  <c r="J9" i="21"/>
  <c r="E3" i="21"/>
  <c r="J23" i="21"/>
  <c r="I3" i="21"/>
  <c r="J22" i="21"/>
  <c r="J15" i="21"/>
  <c r="J16" i="21"/>
  <c r="J38" i="21"/>
  <c r="J14" i="21"/>
  <c r="J14" i="13"/>
  <c r="E3" i="13"/>
  <c r="E32" i="13"/>
  <c r="I3" i="13"/>
  <c r="I24" i="13"/>
  <c r="J27" i="13"/>
  <c r="J8" i="13"/>
  <c r="J26" i="13"/>
  <c r="J31" i="13"/>
  <c r="J35" i="13"/>
  <c r="J58" i="14"/>
  <c r="J89" i="14"/>
  <c r="J100" i="14"/>
  <c r="G3" i="14"/>
  <c r="J52" i="14"/>
  <c r="J36" i="14"/>
  <c r="J26" i="14"/>
  <c r="J31" i="14"/>
  <c r="J30" i="14"/>
  <c r="J40" i="14"/>
  <c r="J22" i="14"/>
  <c r="J69" i="14"/>
  <c r="J94" i="14"/>
  <c r="J53" i="14"/>
  <c r="J6" i="14"/>
  <c r="J67" i="14"/>
  <c r="J76" i="14"/>
  <c r="J96" i="14"/>
  <c r="J79" i="14"/>
  <c r="J35" i="14"/>
  <c r="J8" i="14"/>
  <c r="J54" i="14"/>
  <c r="J85" i="14"/>
  <c r="J10" i="14"/>
  <c r="I3" i="14"/>
  <c r="J68" i="14"/>
  <c r="J33" i="14"/>
  <c r="J27" i="14"/>
  <c r="J95" i="14"/>
  <c r="J11" i="14"/>
  <c r="J86" i="14"/>
  <c r="J75" i="14"/>
  <c r="J29" i="14"/>
  <c r="J32" i="14"/>
  <c r="J72" i="14"/>
  <c r="J98" i="14"/>
  <c r="J5" i="14"/>
  <c r="J12" i="14"/>
  <c r="J56" i="14"/>
  <c r="J63" i="14"/>
  <c r="J101" i="14"/>
  <c r="J43" i="14"/>
  <c r="J51" i="14"/>
  <c r="J14" i="14"/>
  <c r="J59" i="14"/>
  <c r="J73" i="14"/>
  <c r="J34" i="14"/>
  <c r="J24" i="14"/>
  <c r="J39" i="14"/>
  <c r="J49" i="14"/>
  <c r="J47" i="14"/>
  <c r="J37" i="14"/>
  <c r="J62" i="14"/>
  <c r="J64" i="14"/>
  <c r="J90" i="14"/>
  <c r="J77" i="14"/>
  <c r="J99" i="14"/>
  <c r="J48" i="14"/>
  <c r="J44" i="14"/>
  <c r="J71" i="14"/>
  <c r="J66" i="14"/>
  <c r="J46" i="14"/>
  <c r="J74" i="14"/>
  <c r="J23" i="14"/>
  <c r="J45" i="14"/>
  <c r="J21" i="14"/>
  <c r="J13" i="14"/>
  <c r="J65" i="14"/>
  <c r="J84" i="14"/>
  <c r="J17" i="14"/>
  <c r="J60" i="14"/>
  <c r="J82" i="14"/>
  <c r="J103" i="14"/>
  <c r="J78" i="14"/>
  <c r="J28" i="14"/>
  <c r="J57" i="14"/>
  <c r="J9" i="14"/>
  <c r="J81" i="14"/>
  <c r="J20" i="14"/>
  <c r="J87" i="14"/>
  <c r="J80" i="14"/>
  <c r="J88" i="14"/>
  <c r="J41" i="14"/>
  <c r="J55" i="14"/>
  <c r="J83" i="14"/>
  <c r="J42" i="14"/>
  <c r="E3" i="14"/>
  <c r="J97" i="14"/>
  <c r="J38" i="14"/>
  <c r="J7" i="14"/>
  <c r="J25" i="14"/>
  <c r="J70" i="14"/>
  <c r="J50" i="14"/>
  <c r="J16" i="14"/>
  <c r="J19" i="14"/>
  <c r="J93" i="14"/>
  <c r="J91" i="14"/>
  <c r="J92" i="14"/>
  <c r="J61" i="14"/>
  <c r="J18" i="14"/>
  <c r="J102" i="14"/>
  <c r="J15" i="14"/>
  <c r="I35" i="12"/>
  <c r="G50" i="12"/>
  <c r="I45" i="12"/>
  <c r="G18" i="12"/>
  <c r="G48" i="12"/>
  <c r="G93" i="12"/>
  <c r="G14" i="12"/>
  <c r="E42" i="12"/>
  <c r="I94" i="12"/>
  <c r="I39" i="12"/>
  <c r="G46" i="12"/>
  <c r="G23" i="12"/>
  <c r="G63" i="12"/>
  <c r="G40" i="12"/>
  <c r="E17" i="12"/>
  <c r="G84" i="12"/>
  <c r="G21" i="12"/>
  <c r="E29" i="12"/>
  <c r="I28" i="13"/>
  <c r="G35" i="13"/>
  <c r="G38" i="13"/>
  <c r="G58" i="12"/>
  <c r="G88" i="12"/>
  <c r="G68" i="12"/>
  <c r="G87" i="12"/>
  <c r="G32" i="12"/>
  <c r="G60" i="12"/>
  <c r="G65" i="12"/>
  <c r="G11" i="12"/>
  <c r="G94" i="12"/>
  <c r="G85" i="12"/>
  <c r="G42" i="12"/>
  <c r="G55" i="12"/>
  <c r="G15" i="12"/>
  <c r="G80" i="12"/>
  <c r="G19" i="12"/>
  <c r="G29" i="12"/>
  <c r="G27" i="12"/>
  <c r="G9" i="12"/>
  <c r="G44" i="12"/>
  <c r="G100" i="12"/>
  <c r="I74" i="12"/>
  <c r="I23" i="12"/>
  <c r="I46" i="12"/>
  <c r="I83" i="12"/>
  <c r="E32" i="12"/>
  <c r="E66" i="12"/>
  <c r="E16" i="12"/>
  <c r="E89" i="12"/>
  <c r="I55" i="12"/>
  <c r="I5" i="12"/>
  <c r="E47" i="12"/>
  <c r="I56" i="12"/>
  <c r="E9" i="12"/>
  <c r="I27" i="12"/>
  <c r="G20" i="12"/>
  <c r="G52" i="12"/>
  <c r="G43" i="12"/>
  <c r="I47" i="12"/>
  <c r="I60" i="12"/>
  <c r="E57" i="12"/>
  <c r="G64" i="12"/>
  <c r="G17" i="12"/>
  <c r="G10" i="12"/>
  <c r="I37" i="12"/>
  <c r="G6" i="12"/>
  <c r="G30" i="12"/>
  <c r="G71" i="12"/>
  <c r="G5" i="12"/>
  <c r="G86" i="12"/>
  <c r="G75" i="12"/>
  <c r="G101" i="12"/>
  <c r="G91" i="12"/>
  <c r="I64" i="12"/>
  <c r="I77" i="12"/>
  <c r="I18" i="12"/>
  <c r="I78" i="12"/>
  <c r="G16" i="12"/>
  <c r="G36" i="12"/>
  <c r="G73" i="12"/>
  <c r="G57" i="12"/>
  <c r="G51" i="12"/>
  <c r="G13" i="12"/>
  <c r="G61" i="12"/>
  <c r="I36" i="12"/>
  <c r="G66" i="12"/>
  <c r="G12" i="12"/>
  <c r="G39" i="12"/>
  <c r="G89" i="12"/>
  <c r="G37" i="12"/>
  <c r="G95" i="12"/>
  <c r="G45" i="12"/>
  <c r="I85" i="12"/>
  <c r="G77" i="12"/>
  <c r="G83" i="12"/>
  <c r="G99" i="12"/>
  <c r="G26" i="12"/>
  <c r="G25" i="12"/>
  <c r="G59" i="12"/>
  <c r="E7" i="12"/>
  <c r="I9" i="12"/>
  <c r="I57" i="12"/>
  <c r="I12" i="12"/>
  <c r="I8" i="12"/>
  <c r="G74" i="12"/>
  <c r="G49" i="12"/>
  <c r="G103" i="12"/>
  <c r="E60" i="12"/>
  <c r="G53" i="12"/>
  <c r="G28" i="12"/>
  <c r="I95" i="12"/>
  <c r="G41" i="12"/>
  <c r="E6" i="12"/>
  <c r="E11" i="12"/>
  <c r="G82" i="12"/>
  <c r="G97" i="12"/>
  <c r="G90" i="12"/>
  <c r="G96" i="12"/>
  <c r="I68" i="12"/>
  <c r="G35" i="12"/>
  <c r="G76" i="12"/>
  <c r="G31" i="12"/>
  <c r="G81" i="12"/>
  <c r="G98" i="12"/>
  <c r="G54" i="12"/>
  <c r="G22" i="12"/>
  <c r="G56" i="12"/>
  <c r="G34" i="12"/>
  <c r="G92" i="12"/>
  <c r="G70" i="12"/>
  <c r="G8" i="12"/>
  <c r="G72" i="12"/>
  <c r="G69" i="12"/>
  <c r="G62" i="12"/>
  <c r="G24" i="12"/>
  <c r="G67" i="12"/>
  <c r="G47" i="12"/>
  <c r="G78" i="12"/>
  <c r="G79" i="12"/>
  <c r="G38" i="12"/>
  <c r="G102" i="12"/>
  <c r="G7" i="12"/>
  <c r="I98" i="12"/>
  <c r="I24" i="12"/>
  <c r="I87" i="12"/>
  <c r="I41" i="12"/>
  <c r="I67" i="12"/>
  <c r="I50" i="12"/>
  <c r="I66" i="12"/>
  <c r="I34" i="12"/>
  <c r="I11" i="12"/>
  <c r="I7" i="12"/>
  <c r="I51" i="12"/>
  <c r="I16" i="12"/>
  <c r="I86" i="12"/>
  <c r="I26" i="12"/>
  <c r="I63" i="12"/>
  <c r="I6" i="12"/>
  <c r="I59" i="12"/>
  <c r="I10" i="12"/>
  <c r="I62" i="12"/>
  <c r="I25" i="12"/>
  <c r="I97" i="12"/>
  <c r="I54" i="12"/>
  <c r="I75" i="12"/>
  <c r="I65" i="12"/>
  <c r="I22" i="12"/>
  <c r="I73" i="12"/>
  <c r="I21" i="12"/>
  <c r="I33" i="12"/>
  <c r="I82" i="12"/>
  <c r="I103" i="12"/>
  <c r="I31" i="12"/>
  <c r="I40" i="12"/>
  <c r="I92" i="12"/>
  <c r="I76" i="12"/>
  <c r="I70" i="12"/>
  <c r="I20" i="12"/>
  <c r="E86" i="12"/>
  <c r="E45" i="12"/>
  <c r="E80" i="12"/>
  <c r="E28" i="12"/>
  <c r="E64" i="12"/>
  <c r="E12" i="12"/>
  <c r="E10" i="12"/>
  <c r="E100" i="12"/>
  <c r="E97" i="12"/>
  <c r="E88" i="12"/>
  <c r="E91" i="12"/>
  <c r="E103" i="12"/>
  <c r="E85" i="12"/>
  <c r="E63" i="12"/>
  <c r="E5" i="12"/>
  <c r="E14" i="12"/>
  <c r="I44" i="12"/>
  <c r="I71" i="12"/>
  <c r="E27" i="12"/>
  <c r="I17" i="12"/>
  <c r="I101" i="12"/>
  <c r="I79" i="12"/>
  <c r="I81" i="12"/>
  <c r="I100" i="12"/>
  <c r="E48" i="12"/>
  <c r="I29" i="12"/>
  <c r="E33" i="12"/>
  <c r="E23" i="12"/>
  <c r="E31" i="12"/>
  <c r="E54" i="12"/>
  <c r="E25" i="12"/>
  <c r="E76" i="12"/>
  <c r="E95" i="12"/>
  <c r="E35" i="12"/>
  <c r="E26" i="12"/>
  <c r="E50" i="12"/>
  <c r="I42" i="12"/>
  <c r="E36" i="12"/>
  <c r="I90" i="12"/>
  <c r="E43" i="12"/>
  <c r="I58" i="12"/>
  <c r="E77" i="12"/>
  <c r="E84" i="12"/>
  <c r="E82" i="12"/>
  <c r="I88" i="12"/>
  <c r="E96" i="12"/>
  <c r="I52" i="12"/>
  <c r="E37" i="12"/>
  <c r="E18" i="12"/>
  <c r="E46" i="12"/>
  <c r="I53" i="12"/>
  <c r="E13" i="12"/>
  <c r="E93" i="12"/>
  <c r="E61" i="12"/>
  <c r="E55" i="12"/>
  <c r="E24" i="12"/>
  <c r="E73" i="12"/>
  <c r="E40" i="12"/>
  <c r="E34" i="12"/>
  <c r="E19" i="12"/>
  <c r="E101" i="12"/>
  <c r="E15" i="12"/>
  <c r="E94" i="12"/>
  <c r="E90" i="12"/>
  <c r="E69" i="12"/>
  <c r="E83" i="12"/>
  <c r="E20" i="12"/>
  <c r="E79" i="12"/>
  <c r="E67" i="12"/>
  <c r="E56" i="12"/>
  <c r="E62" i="12"/>
  <c r="E41" i="12"/>
  <c r="E52" i="12"/>
  <c r="E44" i="12"/>
  <c r="E21" i="12"/>
  <c r="E78" i="12"/>
  <c r="E49" i="12"/>
  <c r="E71" i="12"/>
  <c r="E87" i="12"/>
  <c r="I19" i="12"/>
  <c r="I96" i="12"/>
  <c r="E39" i="12"/>
  <c r="E98" i="12"/>
  <c r="I13" i="12"/>
  <c r="I49" i="12"/>
  <c r="I102" i="12"/>
  <c r="E59" i="12"/>
  <c r="E51" i="12"/>
  <c r="I72" i="12"/>
  <c r="E99" i="12"/>
  <c r="I91" i="12"/>
  <c r="I93" i="12"/>
  <c r="I99" i="12"/>
  <c r="I43" i="12"/>
  <c r="E75" i="12"/>
  <c r="E38" i="12"/>
  <c r="E92" i="12"/>
  <c r="E102" i="12"/>
  <c r="E8" i="12"/>
  <c r="E53" i="12"/>
  <c r="I80" i="12"/>
  <c r="I30" i="12"/>
  <c r="I32" i="12"/>
  <c r="I48" i="12"/>
  <c r="I15" i="12"/>
  <c r="I14" i="12"/>
  <c r="E65" i="12"/>
  <c r="E81" i="12"/>
  <c r="E58" i="12"/>
  <c r="E72" i="12"/>
  <c r="I28" i="12"/>
  <c r="E22" i="12"/>
  <c r="E74" i="12"/>
  <c r="I69" i="12"/>
  <c r="I61" i="12"/>
  <c r="E70" i="12"/>
  <c r="I38" i="12"/>
  <c r="I84" i="12"/>
  <c r="E68" i="12"/>
  <c r="I7" i="21"/>
  <c r="I27" i="21"/>
  <c r="I24" i="21"/>
  <c r="I11" i="21"/>
  <c r="I13" i="21"/>
  <c r="I35" i="21"/>
  <c r="I12" i="21"/>
  <c r="I36" i="21"/>
  <c r="I23" i="21"/>
  <c r="I33" i="21"/>
  <c r="I22" i="21"/>
  <c r="I9" i="21"/>
  <c r="I38" i="21"/>
  <c r="I28" i="21"/>
  <c r="I25" i="21"/>
  <c r="I6" i="21"/>
  <c r="I14" i="21"/>
  <c r="I10" i="21"/>
  <c r="I30" i="21"/>
  <c r="I37" i="21"/>
  <c r="I19" i="21"/>
  <c r="I21" i="21"/>
  <c r="I34" i="21"/>
  <c r="I26" i="21"/>
  <c r="I8" i="21"/>
  <c r="I18" i="21"/>
  <c r="I20" i="21"/>
  <c r="I16" i="21"/>
  <c r="I32" i="21"/>
  <c r="I15" i="21"/>
  <c r="I31" i="21"/>
  <c r="I29" i="21"/>
  <c r="I5" i="21"/>
  <c r="I17" i="21"/>
  <c r="E33" i="21"/>
  <c r="E22" i="21"/>
  <c r="E19" i="21"/>
  <c r="E10" i="21"/>
  <c r="E14" i="21"/>
  <c r="E25" i="21"/>
  <c r="E38" i="21"/>
  <c r="E17" i="21"/>
  <c r="E5" i="21"/>
  <c r="E29" i="21"/>
  <c r="E26" i="21"/>
  <c r="E21" i="21"/>
  <c r="E30" i="21"/>
  <c r="E35" i="21"/>
  <c r="E32" i="21"/>
  <c r="E18" i="21"/>
  <c r="E13" i="21"/>
  <c r="E31" i="21"/>
  <c r="E16" i="21"/>
  <c r="E11" i="21"/>
  <c r="E15" i="21"/>
  <c r="E24" i="21"/>
  <c r="E27" i="21"/>
  <c r="E23" i="21"/>
  <c r="E9" i="21"/>
  <c r="E7" i="21"/>
  <c r="E36" i="21"/>
  <c r="E28" i="21"/>
  <c r="E12" i="21"/>
  <c r="E6" i="21"/>
  <c r="E37" i="21"/>
  <c r="E34" i="21"/>
  <c r="E20" i="21"/>
  <c r="E8" i="21"/>
  <c r="G26" i="21"/>
  <c r="G21" i="21"/>
  <c r="G30" i="21"/>
  <c r="G6" i="21"/>
  <c r="G28" i="21"/>
  <c r="G9" i="21"/>
  <c r="G15" i="21"/>
  <c r="G16" i="21"/>
  <c r="G18" i="21"/>
  <c r="G31" i="21"/>
  <c r="G32" i="21"/>
  <c r="G20" i="21"/>
  <c r="G7" i="21"/>
  <c r="G27" i="21"/>
  <c r="G24" i="21"/>
  <c r="G37" i="21"/>
  <c r="G34" i="21"/>
  <c r="G19" i="21"/>
  <c r="G8" i="21"/>
  <c r="G10" i="21"/>
  <c r="G35" i="21"/>
  <c r="G22" i="21"/>
  <c r="G13" i="21"/>
  <c r="G33" i="21"/>
  <c r="G11" i="21"/>
  <c r="G38" i="21"/>
  <c r="G25" i="21"/>
  <c r="G23" i="21"/>
  <c r="G29" i="21"/>
  <c r="G14" i="21"/>
  <c r="G36" i="21"/>
  <c r="G5" i="21"/>
  <c r="G12" i="21"/>
  <c r="G17" i="21"/>
  <c r="I33" i="13"/>
  <c r="G26" i="13"/>
  <c r="G29" i="13"/>
  <c r="I29" i="13"/>
  <c r="I34" i="13"/>
  <c r="E33" i="13"/>
  <c r="G28" i="13"/>
  <c r="E12" i="13"/>
  <c r="E29" i="13"/>
  <c r="E17" i="13"/>
  <c r="E13" i="13"/>
  <c r="E23" i="13"/>
  <c r="E37" i="13"/>
  <c r="E21" i="13"/>
  <c r="E31" i="13"/>
  <c r="E11" i="13"/>
  <c r="E27" i="13"/>
  <c r="E8" i="13"/>
  <c r="E22" i="13"/>
  <c r="E14" i="13"/>
  <c r="E25" i="13"/>
  <c r="E10" i="13"/>
  <c r="E15" i="13"/>
  <c r="E16" i="13"/>
  <c r="E19" i="13"/>
  <c r="E35" i="13"/>
  <c r="E7" i="13"/>
  <c r="E26" i="13"/>
  <c r="E34" i="13"/>
  <c r="E9" i="13"/>
  <c r="E5" i="13"/>
  <c r="E20" i="13"/>
  <c r="E6" i="13"/>
  <c r="E36" i="13"/>
  <c r="E24" i="13"/>
  <c r="E30" i="13"/>
  <c r="E28" i="13"/>
  <c r="E38" i="13"/>
  <c r="G37" i="13"/>
  <c r="E18" i="13"/>
  <c r="I21" i="13"/>
  <c r="I25" i="13"/>
  <c r="I11" i="13"/>
  <c r="I18" i="13"/>
  <c r="I23" i="13"/>
  <c r="I12" i="13"/>
  <c r="I15" i="13"/>
  <c r="I27" i="13"/>
  <c r="I35" i="13"/>
  <c r="I16" i="13"/>
  <c r="I7" i="13"/>
  <c r="I31" i="13"/>
  <c r="I36" i="13"/>
  <c r="I32" i="13"/>
  <c r="I17" i="13"/>
  <c r="I9" i="13"/>
  <c r="I30" i="13"/>
  <c r="I5" i="13"/>
  <c r="I22" i="13"/>
  <c r="I13" i="13"/>
  <c r="I10" i="13"/>
  <c r="I8" i="13"/>
  <c r="I6" i="13"/>
  <c r="I38" i="13"/>
  <c r="I14" i="13"/>
  <c r="I26" i="13"/>
  <c r="I19" i="13"/>
  <c r="I20" i="13"/>
  <c r="G10" i="13"/>
  <c r="G30" i="13"/>
  <c r="G20" i="13"/>
  <c r="G18" i="13"/>
  <c r="G17" i="13"/>
  <c r="G12" i="13"/>
  <c r="G14" i="13"/>
  <c r="G36" i="13"/>
  <c r="G33" i="13"/>
  <c r="G5" i="13"/>
  <c r="G9" i="13"/>
  <c r="G32" i="13"/>
  <c r="G25" i="13"/>
  <c r="G6" i="13"/>
  <c r="G7" i="13"/>
  <c r="G13" i="13"/>
  <c r="G15" i="13"/>
  <c r="G34" i="13"/>
  <c r="G27" i="13"/>
  <c r="G8" i="13"/>
  <c r="G16" i="13"/>
  <c r="G24" i="13"/>
  <c r="G11" i="13"/>
  <c r="G31" i="13"/>
  <c r="G22" i="13"/>
  <c r="G21" i="13"/>
  <c r="G23" i="13"/>
  <c r="I37" i="13"/>
  <c r="E43" i="14"/>
  <c r="E68" i="14"/>
  <c r="E78" i="14"/>
  <c r="E35" i="14"/>
  <c r="E67" i="14"/>
  <c r="E20" i="14"/>
  <c r="E31" i="14"/>
  <c r="E49" i="14"/>
  <c r="E46" i="14"/>
  <c r="E90" i="14"/>
  <c r="E26" i="14"/>
  <c r="E80" i="14"/>
  <c r="E101" i="14"/>
  <c r="E5" i="14"/>
  <c r="E69" i="14"/>
  <c r="E83" i="14"/>
  <c r="E22" i="14"/>
  <c r="E51" i="14"/>
  <c r="E37" i="14"/>
  <c r="E24" i="14"/>
  <c r="E103" i="14"/>
  <c r="E39" i="14"/>
  <c r="E40" i="14"/>
  <c r="E86" i="14"/>
  <c r="E66" i="14"/>
  <c r="E10" i="14"/>
  <c r="E12" i="14"/>
  <c r="E85" i="14"/>
  <c r="E61" i="14"/>
  <c r="E23" i="14"/>
  <c r="E57" i="14"/>
  <c r="E74" i="14"/>
  <c r="E47" i="14"/>
  <c r="E8" i="14"/>
  <c r="E96" i="14"/>
  <c r="E30" i="14"/>
  <c r="E70" i="14"/>
  <c r="E33" i="14"/>
  <c r="E102" i="14"/>
  <c r="E29" i="14"/>
  <c r="E28" i="14"/>
  <c r="E21" i="14"/>
  <c r="E38" i="14"/>
  <c r="E71" i="14"/>
  <c r="E25" i="14"/>
  <c r="E79" i="14"/>
  <c r="E6" i="14"/>
  <c r="E100" i="14"/>
  <c r="E58" i="14"/>
  <c r="E32" i="14"/>
  <c r="E17" i="14"/>
  <c r="E50" i="14"/>
  <c r="E44" i="14"/>
  <c r="E34" i="14"/>
  <c r="E55" i="14"/>
  <c r="E89" i="14"/>
  <c r="E9" i="14"/>
  <c r="E99" i="14"/>
  <c r="E13" i="14"/>
  <c r="E82" i="14"/>
  <c r="E53" i="14"/>
  <c r="E52" i="14"/>
  <c r="E42" i="14"/>
  <c r="E64" i="14"/>
  <c r="E75" i="14"/>
  <c r="E77" i="14"/>
  <c r="E93" i="14"/>
  <c r="E15" i="14"/>
  <c r="E7" i="14"/>
  <c r="E14" i="14"/>
  <c r="E81" i="14"/>
  <c r="E72" i="14"/>
  <c r="E97" i="14"/>
  <c r="E76" i="14"/>
  <c r="E94" i="14"/>
  <c r="E91" i="14"/>
  <c r="E56" i="14"/>
  <c r="E88" i="14"/>
  <c r="E95" i="14"/>
  <c r="E98" i="14"/>
  <c r="E60" i="14"/>
  <c r="E48" i="14"/>
  <c r="E11" i="14"/>
  <c r="E45" i="14"/>
  <c r="E59" i="14"/>
  <c r="E92" i="14"/>
  <c r="E27" i="14"/>
  <c r="E62" i="14"/>
  <c r="E65" i="14"/>
  <c r="E19" i="14"/>
  <c r="E84" i="14"/>
  <c r="E87" i="14"/>
  <c r="E54" i="14"/>
  <c r="E63" i="14"/>
  <c r="E73" i="14"/>
  <c r="E18" i="14"/>
  <c r="E41" i="14"/>
  <c r="E16" i="14"/>
  <c r="E36" i="14"/>
  <c r="G66" i="14"/>
  <c r="G10" i="14"/>
  <c r="G12" i="14"/>
  <c r="G85" i="14"/>
  <c r="G61" i="14"/>
  <c r="G23" i="14"/>
  <c r="G57" i="14"/>
  <c r="G74" i="14"/>
  <c r="G47" i="14"/>
  <c r="G8" i="14"/>
  <c r="G96" i="14"/>
  <c r="G30" i="14"/>
  <c r="G70" i="14"/>
  <c r="G33" i="14"/>
  <c r="G102" i="14"/>
  <c r="G29" i="14"/>
  <c r="G71" i="14"/>
  <c r="G41" i="14"/>
  <c r="G84" i="14"/>
  <c r="G59" i="14"/>
  <c r="G98" i="14"/>
  <c r="G94" i="14"/>
  <c r="G14" i="14"/>
  <c r="G75" i="14"/>
  <c r="G43" i="14"/>
  <c r="G68" i="14"/>
  <c r="G78" i="14"/>
  <c r="G35" i="14"/>
  <c r="G67" i="14"/>
  <c r="G20" i="14"/>
  <c r="G31" i="14"/>
  <c r="G46" i="14"/>
  <c r="G90" i="14"/>
  <c r="G26" i="14"/>
  <c r="G80" i="14"/>
  <c r="G101" i="14"/>
  <c r="G5" i="14"/>
  <c r="G69" i="14"/>
  <c r="G83" i="14"/>
  <c r="G18" i="14"/>
  <c r="G60" i="14"/>
  <c r="G95" i="14"/>
  <c r="G7" i="14"/>
  <c r="G27" i="14"/>
  <c r="G42" i="14"/>
  <c r="G45" i="14"/>
  <c r="G76" i="14"/>
  <c r="G92" i="14"/>
  <c r="G56" i="14"/>
  <c r="G86" i="14"/>
  <c r="G93" i="14"/>
  <c r="G19" i="14"/>
  <c r="G87" i="14"/>
  <c r="G48" i="14"/>
  <c r="G40" i="14"/>
  <c r="G72" i="14"/>
  <c r="G73" i="14"/>
  <c r="G16" i="14"/>
  <c r="G62" i="14"/>
  <c r="G39" i="14"/>
  <c r="G88" i="14"/>
  <c r="G21" i="14"/>
  <c r="G25" i="14"/>
  <c r="G54" i="14"/>
  <c r="G103" i="14"/>
  <c r="G11" i="14"/>
  <c r="G100" i="14"/>
  <c r="G32" i="14"/>
  <c r="G55" i="14"/>
  <c r="G36" i="14"/>
  <c r="G24" i="14"/>
  <c r="G65" i="14"/>
  <c r="G50" i="14"/>
  <c r="G34" i="14"/>
  <c r="G13" i="14"/>
  <c r="G79" i="14"/>
  <c r="G37" i="14"/>
  <c r="G63" i="14"/>
  <c r="G38" i="14"/>
  <c r="G99" i="14"/>
  <c r="G52" i="14"/>
  <c r="G17" i="14"/>
  <c r="G51" i="14"/>
  <c r="G49" i="14"/>
  <c r="G28" i="14"/>
  <c r="G58" i="14"/>
  <c r="G44" i="14"/>
  <c r="G53" i="14"/>
  <c r="G77" i="14"/>
  <c r="G89" i="14"/>
  <c r="G22" i="14"/>
  <c r="G6" i="14"/>
  <c r="G9" i="14"/>
  <c r="G81" i="14"/>
  <c r="G15" i="14"/>
  <c r="G82" i="14"/>
  <c r="G91" i="14"/>
  <c r="G97" i="14"/>
  <c r="G64" i="14"/>
  <c r="I43" i="14"/>
  <c r="I68" i="14"/>
  <c r="I46" i="14"/>
  <c r="I90" i="14"/>
  <c r="I26" i="14"/>
  <c r="I80" i="14"/>
  <c r="I101" i="14"/>
  <c r="I5" i="14"/>
  <c r="I69" i="14"/>
  <c r="I83" i="14"/>
  <c r="I22" i="14"/>
  <c r="I51" i="14"/>
  <c r="I37" i="14"/>
  <c r="I24" i="14"/>
  <c r="I103" i="14"/>
  <c r="I39" i="14"/>
  <c r="I40" i="14"/>
  <c r="I86" i="14"/>
  <c r="I66" i="14"/>
  <c r="I47" i="14"/>
  <c r="I8" i="14"/>
  <c r="I96" i="14"/>
  <c r="I30" i="14"/>
  <c r="I70" i="14"/>
  <c r="I33" i="14"/>
  <c r="I102" i="14"/>
  <c r="I29" i="14"/>
  <c r="I94" i="14"/>
  <c r="I23" i="14"/>
  <c r="I16" i="14"/>
  <c r="I54" i="14"/>
  <c r="I28" i="14"/>
  <c r="I95" i="14"/>
  <c r="I76" i="14"/>
  <c r="I98" i="14"/>
  <c r="I61" i="14"/>
  <c r="I25" i="14"/>
  <c r="I36" i="14"/>
  <c r="I6" i="14"/>
  <c r="I45" i="14"/>
  <c r="I59" i="14"/>
  <c r="I85" i="14"/>
  <c r="I32" i="14"/>
  <c r="I79" i="14"/>
  <c r="I49" i="14"/>
  <c r="I19" i="14"/>
  <c r="I84" i="14"/>
  <c r="I12" i="14"/>
  <c r="I34" i="14"/>
  <c r="I55" i="14"/>
  <c r="I17" i="14"/>
  <c r="I31" i="14"/>
  <c r="I73" i="14"/>
  <c r="I18" i="14"/>
  <c r="I41" i="14"/>
  <c r="I10" i="14"/>
  <c r="I99" i="14"/>
  <c r="I13" i="14"/>
  <c r="I89" i="14"/>
  <c r="I20" i="14"/>
  <c r="I21" i="14"/>
  <c r="I38" i="14"/>
  <c r="I71" i="14"/>
  <c r="I53" i="14"/>
  <c r="I52" i="14"/>
  <c r="I67" i="14"/>
  <c r="I42" i="14"/>
  <c r="I100" i="14"/>
  <c r="I58" i="14"/>
  <c r="I77" i="14"/>
  <c r="I35" i="14"/>
  <c r="I93" i="14"/>
  <c r="I50" i="14"/>
  <c r="I44" i="14"/>
  <c r="I81" i="14"/>
  <c r="I78" i="14"/>
  <c r="I72" i="14"/>
  <c r="I9" i="14"/>
  <c r="I91" i="14"/>
  <c r="I88" i="14"/>
  <c r="I82" i="14"/>
  <c r="I60" i="14"/>
  <c r="I56" i="14"/>
  <c r="I11" i="14"/>
  <c r="I64" i="14"/>
  <c r="I75" i="14"/>
  <c r="I74" i="14"/>
  <c r="I92" i="14"/>
  <c r="I27" i="14"/>
  <c r="I48" i="14"/>
  <c r="I65" i="14"/>
  <c r="I15" i="14"/>
  <c r="I7" i="14"/>
  <c r="I14" i="14"/>
  <c r="I57" i="14"/>
  <c r="I87" i="14"/>
  <c r="I62" i="14"/>
  <c r="I63" i="14"/>
  <c r="I97" i="14"/>
  <c r="K87" i="12"/>
  <c r="K26" i="21"/>
  <c r="K89" i="12"/>
  <c r="K86" i="12"/>
  <c r="K47" i="12"/>
  <c r="K66" i="12"/>
  <c r="K60" i="12"/>
  <c r="K9" i="12"/>
  <c r="K29" i="12"/>
  <c r="K17" i="12"/>
  <c r="K8" i="21"/>
  <c r="K6" i="12"/>
  <c r="K94" i="12"/>
  <c r="K36" i="12"/>
  <c r="K63" i="12"/>
  <c r="K103" i="12"/>
  <c r="K32" i="12"/>
  <c r="K32" i="13"/>
  <c r="K8" i="13"/>
  <c r="K34" i="13"/>
  <c r="K23" i="13"/>
  <c r="K72" i="12"/>
  <c r="K21" i="12"/>
  <c r="K68" i="12"/>
  <c r="K98" i="12"/>
  <c r="K35" i="12"/>
  <c r="K65" i="12"/>
  <c r="K75" i="12"/>
  <c r="K62" i="12"/>
  <c r="K26" i="12"/>
  <c r="K91" i="12"/>
  <c r="K102" i="12"/>
  <c r="K15" i="12"/>
  <c r="K27" i="12"/>
  <c r="K25" i="12"/>
  <c r="K31" i="12"/>
  <c r="K84" i="12"/>
  <c r="K14" i="12"/>
  <c r="K20" i="12"/>
  <c r="K46" i="12"/>
  <c r="K42" i="12"/>
  <c r="K18" i="13"/>
  <c r="K7" i="21"/>
  <c r="K28" i="13"/>
  <c r="K37" i="13"/>
  <c r="K38" i="21"/>
  <c r="K31" i="21"/>
  <c r="K9" i="13"/>
  <c r="K26" i="13"/>
  <c r="K34" i="12"/>
  <c r="K71" i="12"/>
  <c r="K54" i="12"/>
  <c r="K44" i="12"/>
  <c r="K73" i="12"/>
  <c r="K28" i="12"/>
  <c r="K55" i="12"/>
  <c r="K78" i="12"/>
  <c r="K11" i="12"/>
  <c r="K83" i="12"/>
  <c r="K18" i="12"/>
  <c r="K49" i="12"/>
  <c r="K64" i="12"/>
  <c r="K30" i="12"/>
  <c r="K33" i="12"/>
  <c r="K5" i="12"/>
  <c r="K57" i="12"/>
  <c r="K99" i="12"/>
  <c r="K23" i="12"/>
  <c r="K13" i="12"/>
  <c r="K74" i="12"/>
  <c r="K80" i="12"/>
  <c r="K82" i="12"/>
  <c r="K24" i="12"/>
  <c r="K95" i="12"/>
  <c r="K59" i="12"/>
  <c r="K22" i="12"/>
  <c r="K53" i="12"/>
  <c r="K41" i="12"/>
  <c r="K19" i="12"/>
  <c r="K37" i="12"/>
  <c r="K100" i="12"/>
  <c r="K16" i="12"/>
  <c r="K70" i="12"/>
  <c r="K90" i="12"/>
  <c r="K27" i="14"/>
  <c r="K43" i="12"/>
  <c r="K39" i="12"/>
  <c r="K56" i="12"/>
  <c r="K40" i="12"/>
  <c r="K79" i="12"/>
  <c r="K76" i="12"/>
  <c r="K7" i="12"/>
  <c r="K8" i="12"/>
  <c r="K45" i="12"/>
  <c r="K67" i="12"/>
  <c r="K97" i="12"/>
  <c r="K61" i="12"/>
  <c r="K77" i="12"/>
  <c r="K12" i="12"/>
  <c r="K10" i="12"/>
  <c r="K50" i="12"/>
  <c r="K58" i="12"/>
  <c r="K92" i="12"/>
  <c r="K85" i="12"/>
  <c r="K81" i="12"/>
  <c r="K80" i="14"/>
  <c r="K16" i="14"/>
  <c r="K52" i="14"/>
  <c r="K88" i="12"/>
  <c r="K69" i="12"/>
  <c r="K93" i="12"/>
  <c r="K51" i="12"/>
  <c r="K52" i="12"/>
  <c r="K101" i="12"/>
  <c r="K48" i="12"/>
  <c r="K38" i="12"/>
  <c r="K43" i="14"/>
  <c r="K96" i="12"/>
  <c r="K9" i="14"/>
  <c r="K47" i="14"/>
  <c r="K92" i="14"/>
  <c r="K67" i="14"/>
  <c r="K21" i="14"/>
  <c r="K89" i="14"/>
  <c r="K5" i="14"/>
  <c r="K66" i="14"/>
  <c r="K68" i="14"/>
  <c r="K82" i="14"/>
  <c r="K100" i="14"/>
  <c r="K8" i="14"/>
  <c r="K90" i="14"/>
  <c r="K46" i="14"/>
  <c r="K87" i="14"/>
  <c r="K71" i="14"/>
  <c r="K60" i="14"/>
  <c r="K76" i="14"/>
  <c r="K62" i="14"/>
  <c r="K91" i="14"/>
  <c r="K29" i="14"/>
  <c r="K85" i="14"/>
  <c r="K35" i="14"/>
  <c r="K41" i="14"/>
  <c r="K15" i="14"/>
  <c r="K37" i="14"/>
  <c r="K31" i="14"/>
  <c r="K40" i="14"/>
  <c r="K6" i="14"/>
  <c r="K63" i="14"/>
  <c r="K25" i="21"/>
  <c r="K29" i="21"/>
  <c r="K27" i="21"/>
  <c r="K20" i="21"/>
  <c r="K37" i="21"/>
  <c r="K33" i="21"/>
  <c r="K34" i="21"/>
  <c r="K5" i="21"/>
  <c r="K13" i="21"/>
  <c r="K28" i="21"/>
  <c r="K10" i="21"/>
  <c r="K9" i="21"/>
  <c r="K30" i="21"/>
  <c r="K24" i="21"/>
  <c r="K11" i="21"/>
  <c r="K22" i="21"/>
  <c r="K36" i="21"/>
  <c r="K21" i="21"/>
  <c r="K35" i="21"/>
  <c r="K23" i="21"/>
  <c r="K14" i="21"/>
  <c r="K15" i="21"/>
  <c r="K32" i="21"/>
  <c r="K11" i="14"/>
  <c r="K20" i="14"/>
  <c r="K12" i="14"/>
  <c r="K88" i="14"/>
  <c r="K34" i="14"/>
  <c r="K31" i="13"/>
  <c r="K84" i="14"/>
  <c r="K30" i="14"/>
  <c r="K69" i="14"/>
  <c r="K33" i="14"/>
  <c r="K10" i="14"/>
  <c r="K65" i="14"/>
  <c r="K56" i="14"/>
  <c r="K75" i="14"/>
  <c r="K44" i="14"/>
  <c r="K28" i="14"/>
  <c r="K22" i="14"/>
  <c r="K38" i="13"/>
  <c r="K35" i="13"/>
  <c r="K21" i="13"/>
  <c r="K18" i="21"/>
  <c r="K102" i="14"/>
  <c r="K16" i="13"/>
  <c r="K24" i="13"/>
  <c r="K15" i="13"/>
  <c r="K13" i="13"/>
  <c r="K94" i="14"/>
  <c r="K54" i="14"/>
  <c r="K101" i="14"/>
  <c r="K45" i="14"/>
  <c r="K53" i="14"/>
  <c r="K70" i="14"/>
  <c r="K36" i="13"/>
  <c r="K10" i="13"/>
  <c r="K17" i="13"/>
  <c r="K50" i="14"/>
  <c r="K83" i="14"/>
  <c r="K17" i="14"/>
  <c r="K30" i="13"/>
  <c r="K12" i="13"/>
  <c r="K12" i="21"/>
  <c r="K19" i="21"/>
  <c r="K6" i="13"/>
  <c r="K25" i="13"/>
  <c r="K29" i="13"/>
  <c r="K19" i="13"/>
  <c r="K95" i="14"/>
  <c r="K72" i="14"/>
  <c r="K73" i="14"/>
  <c r="K81" i="14"/>
  <c r="K13" i="14"/>
  <c r="K96" i="14"/>
  <c r="K6" i="21"/>
  <c r="K20" i="13"/>
  <c r="K14" i="13"/>
  <c r="K16" i="21"/>
  <c r="K38" i="14"/>
  <c r="K48" i="14"/>
  <c r="K14" i="14"/>
  <c r="K79" i="14"/>
  <c r="K5" i="13"/>
  <c r="K22" i="13"/>
  <c r="K103" i="14"/>
  <c r="K74" i="14"/>
  <c r="K24" i="14"/>
  <c r="K27" i="13"/>
  <c r="K11" i="13"/>
  <c r="K25" i="14"/>
  <c r="K78" i="14"/>
  <c r="K19" i="14"/>
  <c r="K77" i="14"/>
  <c r="K23" i="14"/>
  <c r="K7" i="13"/>
  <c r="K33" i="13"/>
  <c r="K17" i="21"/>
  <c r="K64" i="14"/>
  <c r="K59" i="14"/>
  <c r="K97" i="14"/>
  <c r="K58" i="14"/>
  <c r="K18" i="14"/>
  <c r="K86" i="14"/>
  <c r="K26" i="14"/>
  <c r="K99" i="14"/>
  <c r="K39" i="14"/>
  <c r="K7" i="14"/>
  <c r="K98" i="14"/>
  <c r="K49" i="14"/>
  <c r="K93" i="14"/>
  <c r="K55" i="14"/>
  <c r="K57" i="14"/>
  <c r="K51" i="14"/>
  <c r="K61" i="14"/>
  <c r="K36" i="14"/>
  <c r="K42" i="14"/>
  <c r="K32" i="14"/>
  <c r="L5" i="13"/>
  <c r="L75" i="12"/>
  <c r="L87" i="12"/>
  <c r="L6" i="12"/>
  <c r="L88" i="12"/>
  <c r="L61" i="12"/>
  <c r="L97" i="12"/>
  <c r="L67" i="12"/>
  <c r="L68" i="12"/>
  <c r="L23" i="12"/>
  <c r="L52" i="12"/>
  <c r="L31" i="12"/>
  <c r="L102" i="12"/>
  <c r="L56" i="12"/>
  <c r="L5" i="12"/>
  <c r="L38" i="12"/>
  <c r="L59" i="12"/>
  <c r="L70" i="12"/>
  <c r="L45" i="12"/>
  <c r="L53" i="12"/>
  <c r="L100" i="12"/>
  <c r="L35" i="12"/>
  <c r="L71" i="12"/>
  <c r="L44" i="12"/>
  <c r="L19" i="12"/>
  <c r="L69" i="12"/>
  <c r="L24" i="12"/>
  <c r="L78" i="12"/>
  <c r="L94" i="12"/>
  <c r="L51" i="12"/>
  <c r="L29" i="12"/>
  <c r="L25" i="12"/>
  <c r="L62" i="12"/>
  <c r="L60" i="12"/>
  <c r="L10" i="12"/>
  <c r="L73" i="12"/>
  <c r="L39" i="12"/>
  <c r="L91" i="12"/>
  <c r="L21" i="12"/>
  <c r="L80" i="12"/>
  <c r="L103" i="12"/>
  <c r="L85" i="12"/>
  <c r="L86" i="12"/>
  <c r="L101" i="12"/>
  <c r="L77" i="12"/>
  <c r="L7" i="12"/>
  <c r="L11" i="12"/>
  <c r="L48" i="12"/>
  <c r="L96" i="12"/>
  <c r="L76" i="12"/>
  <c r="L15" i="12"/>
  <c r="L40" i="12"/>
  <c r="L18" i="12"/>
  <c r="L34" i="12"/>
  <c r="L28" i="12"/>
  <c r="L54" i="12"/>
  <c r="L27" i="12"/>
  <c r="L43" i="12"/>
  <c r="L81" i="12"/>
  <c r="L74" i="12"/>
  <c r="L37" i="12"/>
  <c r="L84" i="12"/>
  <c r="L13" i="12"/>
  <c r="L55" i="12"/>
  <c r="L46" i="12"/>
  <c r="L32" i="12"/>
  <c r="L9" i="12"/>
  <c r="L42" i="12"/>
  <c r="L64" i="12"/>
  <c r="L47" i="12"/>
  <c r="L14" i="12"/>
  <c r="L99" i="12"/>
  <c r="L82" i="12"/>
  <c r="L98" i="12"/>
  <c r="L72" i="12"/>
  <c r="L12" i="12"/>
  <c r="L63" i="12"/>
  <c r="L16" i="12"/>
  <c r="L57" i="12"/>
  <c r="L17" i="12"/>
  <c r="L65" i="12"/>
  <c r="L20" i="12"/>
  <c r="L8" i="12"/>
  <c r="L95" i="12"/>
  <c r="L92" i="12"/>
  <c r="L90" i="12"/>
  <c r="L79" i="12"/>
  <c r="L33" i="12"/>
  <c r="L50" i="12"/>
  <c r="L93" i="12"/>
  <c r="L58" i="12"/>
  <c r="L30" i="12"/>
  <c r="L49" i="12"/>
  <c r="L66" i="12"/>
  <c r="L26" i="12"/>
  <c r="L89" i="12"/>
  <c r="L83" i="12"/>
  <c r="L41" i="12"/>
  <c r="L36" i="12"/>
  <c r="L22" i="12"/>
  <c r="L23" i="14"/>
  <c r="L50" i="14"/>
  <c r="L14" i="14"/>
  <c r="L51" i="14"/>
  <c r="L64" i="14"/>
  <c r="L93" i="14"/>
  <c r="L65" i="14"/>
  <c r="L31" i="21"/>
  <c r="L18" i="21"/>
  <c r="L29" i="21"/>
  <c r="L12" i="21"/>
  <c r="L88" i="14"/>
  <c r="L17" i="21"/>
  <c r="L27" i="13"/>
  <c r="L27" i="21"/>
  <c r="L12" i="13"/>
  <c r="L21" i="13"/>
  <c r="L24" i="21"/>
  <c r="L15" i="21"/>
  <c r="L38" i="14"/>
  <c r="L33" i="13"/>
  <c r="L37" i="21"/>
  <c r="L35" i="13"/>
  <c r="L23" i="21"/>
  <c r="L30" i="13"/>
  <c r="L14" i="21"/>
  <c r="L34" i="21"/>
  <c r="L32" i="14"/>
  <c r="L8" i="21"/>
  <c r="L22" i="21"/>
  <c r="L21" i="21"/>
  <c r="L32" i="21"/>
  <c r="L28" i="21"/>
  <c r="L31" i="13"/>
  <c r="L20" i="21"/>
  <c r="L26" i="21"/>
  <c r="L18" i="13"/>
  <c r="L37" i="13"/>
  <c r="L19" i="13"/>
  <c r="L8" i="13"/>
  <c r="L35" i="21"/>
  <c r="L30" i="21"/>
  <c r="L16" i="14"/>
  <c r="L7" i="13"/>
  <c r="L74" i="14"/>
  <c r="L86" i="14"/>
  <c r="L5" i="21"/>
  <c r="L33" i="21"/>
  <c r="L38" i="21"/>
  <c r="L13" i="13"/>
  <c r="L23" i="13"/>
  <c r="L38" i="13"/>
  <c r="L61" i="14"/>
  <c r="L18" i="14"/>
  <c r="L36" i="21"/>
  <c r="L16" i="21"/>
  <c r="L29" i="13"/>
  <c r="L17" i="13"/>
  <c r="L15" i="13"/>
  <c r="L10" i="21"/>
  <c r="L14" i="13"/>
  <c r="L10" i="13"/>
  <c r="L9" i="21"/>
  <c r="L24" i="13"/>
  <c r="L57" i="14"/>
  <c r="L7" i="21"/>
  <c r="L20" i="13"/>
  <c r="L6" i="13"/>
  <c r="L36" i="13"/>
  <c r="L16" i="13"/>
  <c r="L32" i="13"/>
  <c r="L28" i="13"/>
  <c r="L25" i="13"/>
  <c r="L9" i="13"/>
  <c r="L67" i="14"/>
  <c r="L89" i="14"/>
  <c r="L11" i="13"/>
  <c r="L22" i="13"/>
  <c r="L6" i="21"/>
  <c r="L19" i="21"/>
  <c r="L11" i="21"/>
  <c r="L26" i="13"/>
  <c r="L25" i="21"/>
  <c r="L34" i="13"/>
  <c r="L13" i="21"/>
  <c r="L68" i="14"/>
  <c r="L34" i="14"/>
  <c r="L7" i="14"/>
  <c r="L84" i="14"/>
  <c r="L8" i="14"/>
  <c r="L76" i="14"/>
  <c r="L36" i="14"/>
  <c r="L92" i="14"/>
  <c r="L91" i="14"/>
  <c r="L78" i="14"/>
  <c r="L71" i="14"/>
  <c r="L52" i="14"/>
  <c r="L66" i="14"/>
  <c r="L81" i="14"/>
  <c r="L59" i="14"/>
  <c r="L69" i="14"/>
  <c r="L75" i="14"/>
  <c r="L58" i="14"/>
  <c r="L31" i="14"/>
  <c r="L70" i="14"/>
  <c r="L44" i="14"/>
  <c r="L82" i="14"/>
  <c r="L83" i="14"/>
  <c r="L49" i="14"/>
  <c r="L95" i="14"/>
  <c r="L42" i="14"/>
  <c r="L12" i="14"/>
  <c r="L63" i="14"/>
  <c r="L33" i="14"/>
  <c r="L26" i="14"/>
  <c r="L10" i="14"/>
  <c r="L101" i="14"/>
  <c r="L39" i="14"/>
  <c r="L102" i="14"/>
  <c r="L48" i="14"/>
  <c r="L27" i="14"/>
  <c r="L41" i="14"/>
  <c r="L22" i="14"/>
  <c r="L80" i="14"/>
  <c r="L45" i="14"/>
  <c r="L87" i="14"/>
  <c r="L43" i="14"/>
  <c r="L79" i="14"/>
  <c r="L77" i="14"/>
  <c r="L9" i="14"/>
  <c r="L29" i="14"/>
  <c r="L98" i="14"/>
  <c r="L56" i="14"/>
  <c r="L54" i="14"/>
  <c r="L19" i="14"/>
  <c r="L100" i="14"/>
  <c r="L17" i="14"/>
  <c r="L25" i="14"/>
  <c r="L72" i="14"/>
  <c r="L46" i="14"/>
  <c r="L96" i="14"/>
  <c r="L60" i="14"/>
  <c r="L24" i="14"/>
  <c r="L103" i="14"/>
  <c r="L28" i="14"/>
  <c r="L13" i="14"/>
  <c r="L85" i="14"/>
  <c r="L21" i="14"/>
  <c r="L20" i="14"/>
  <c r="L90" i="14"/>
  <c r="L15" i="14"/>
  <c r="L99" i="14"/>
  <c r="L6" i="14"/>
  <c r="L94" i="14"/>
  <c r="L40" i="14"/>
  <c r="L37" i="14"/>
  <c r="L35" i="14"/>
  <c r="L62" i="14"/>
  <c r="L97" i="14"/>
  <c r="L30" i="14"/>
  <c r="L73" i="14"/>
  <c r="L11" i="14"/>
  <c r="L5" i="14"/>
  <c r="L53" i="14"/>
  <c r="L47" i="14"/>
  <c r="L55" i="14"/>
</calcChain>
</file>

<file path=xl/sharedStrings.xml><?xml version="1.0" encoding="utf-8"?>
<sst xmlns="http://schemas.openxmlformats.org/spreadsheetml/2006/main" count="1335" uniqueCount="285">
  <si>
    <t>Competitor</t>
  </si>
  <si>
    <t>Country</t>
  </si>
  <si>
    <t>K3</t>
  </si>
  <si>
    <t>K5</t>
  </si>
  <si>
    <t>K7</t>
  </si>
  <si>
    <t>K Total</t>
  </si>
  <si>
    <t>A4</t>
  </si>
  <si>
    <t>A5</t>
  </si>
  <si>
    <t>A7</t>
  </si>
  <si>
    <t>A Total</t>
  </si>
  <si>
    <t>Combined Total</t>
  </si>
  <si>
    <t>Silhouette</t>
  </si>
  <si>
    <t>Speed</t>
  </si>
  <si>
    <t>Mountain Man</t>
  </si>
  <si>
    <t>Duel Fastest</t>
  </si>
  <si>
    <t>Adam Celadin</t>
  </si>
  <si>
    <t>Czechia</t>
  </si>
  <si>
    <t>M</t>
  </si>
  <si>
    <t>Adam Miller</t>
  </si>
  <si>
    <t>UK</t>
  </si>
  <si>
    <t>Adam Rohárik</t>
  </si>
  <si>
    <t>Slovakia</t>
  </si>
  <si>
    <t>Alan K Parish</t>
  </si>
  <si>
    <t>Albert Ayupov</t>
  </si>
  <si>
    <t>Russia</t>
  </si>
  <si>
    <t>Antoine Hertz</t>
  </si>
  <si>
    <t>France</t>
  </si>
  <si>
    <t>Artyom Dmitriev</t>
  </si>
  <si>
    <t>Baptiste Liné</t>
  </si>
  <si>
    <t>Benjamin Morcamp</t>
  </si>
  <si>
    <t>Benoit Salaün</t>
  </si>
  <si>
    <t>Boriss Mihailovs</t>
  </si>
  <si>
    <t>Latvia</t>
  </si>
  <si>
    <t>Cameron Ball</t>
  </si>
  <si>
    <t>Chris Hughes</t>
  </si>
  <si>
    <t>Chris Poole</t>
  </si>
  <si>
    <t>Christian Bordier</t>
  </si>
  <si>
    <t>Christian Thiel</t>
  </si>
  <si>
    <t>Germany</t>
  </si>
  <si>
    <t>Christophe de Félices</t>
  </si>
  <si>
    <t>Christophe Goetsch</t>
  </si>
  <si>
    <t>Christophe Morcamp</t>
  </si>
  <si>
    <t>Christopher Miller</t>
  </si>
  <si>
    <t>USA</t>
  </si>
  <si>
    <t>Dan Pegg</t>
  </si>
  <si>
    <t>Daniel Goodrum</t>
  </si>
  <si>
    <t>Danila Kharkov</t>
  </si>
  <si>
    <t>Danny Bear Thomas</t>
  </si>
  <si>
    <t>Dave Aldridge</t>
  </si>
  <si>
    <t>David Soyer</t>
  </si>
  <si>
    <t>Etienne Morineau</t>
  </si>
  <si>
    <t>Frank Fingerhut</t>
  </si>
  <si>
    <t>Frank Salonius</t>
  </si>
  <si>
    <t>Finland</t>
  </si>
  <si>
    <t>František Stejskal</t>
  </si>
  <si>
    <t>Fredrik Persson</t>
  </si>
  <si>
    <t>Sweden</t>
  </si>
  <si>
    <t>Gaetan Freydt-Drouan</t>
  </si>
  <si>
    <t>Gareth Hawkes</t>
  </si>
  <si>
    <t>George Binning</t>
  </si>
  <si>
    <t>George Leeming</t>
  </si>
  <si>
    <t>Georges Cuvillier</t>
  </si>
  <si>
    <t>Belgium</t>
  </si>
  <si>
    <t>Graham Monkman</t>
  </si>
  <si>
    <t>Greg Baxter</t>
  </si>
  <si>
    <t>Gregor Paprocki</t>
  </si>
  <si>
    <t>Poland</t>
  </si>
  <si>
    <t>Jace Waterman</t>
  </si>
  <si>
    <t>Jean-Yves Gautier</t>
  </si>
  <si>
    <t>Jesse Eng</t>
  </si>
  <si>
    <t>Johan Aline</t>
  </si>
  <si>
    <t>John Grabowski</t>
  </si>
  <si>
    <t>John Taylor</t>
  </si>
  <si>
    <t>Jonathan Grasset</t>
  </si>
  <si>
    <t>Kari Salonius</t>
  </si>
  <si>
    <t>Keith Commons</t>
  </si>
  <si>
    <t>Konstantin Malyshev</t>
  </si>
  <si>
    <t>Le Gallo Gurvand</t>
  </si>
  <si>
    <t>Lee Cheeseman</t>
  </si>
  <si>
    <t>Ludovic Jezequel</t>
  </si>
  <si>
    <t>Marcus Pehart</t>
  </si>
  <si>
    <t>Mark Bond</t>
  </si>
  <si>
    <t>Mark Lee</t>
  </si>
  <si>
    <t>Mark Temple</t>
  </si>
  <si>
    <t>Markus Kuosmanen</t>
  </si>
  <si>
    <t>Martin Dale</t>
  </si>
  <si>
    <t>Matti Sairanen</t>
  </si>
  <si>
    <t>Michael Abberton</t>
  </si>
  <si>
    <t>Mikey Atkins</t>
  </si>
  <si>
    <t>Milan Novák</t>
  </si>
  <si>
    <t>Mo Gagawara</t>
  </si>
  <si>
    <t>Neville Oldroyd</t>
  </si>
  <si>
    <t>Nicolas Le Poac</t>
  </si>
  <si>
    <t>Norbert Wolff</t>
  </si>
  <si>
    <t>Owen Channer</t>
  </si>
  <si>
    <t>Pascal Bebon</t>
  </si>
  <si>
    <t>Paul Hart</t>
  </si>
  <si>
    <t>Paul Maccarone</t>
  </si>
  <si>
    <t>Paul Robinson</t>
  </si>
  <si>
    <t>Paul Simpkins</t>
  </si>
  <si>
    <t>Paul Swain</t>
  </si>
  <si>
    <t>Pavel Peyrac Betin</t>
  </si>
  <si>
    <t>Peter Thor</t>
  </si>
  <si>
    <t>Peter Wear</t>
  </si>
  <si>
    <t>Phil Marciano</t>
  </si>
  <si>
    <t>Pierre Cazoulat</t>
  </si>
  <si>
    <t>Raphael Hue</t>
  </si>
  <si>
    <t>Richard Eisinger</t>
  </si>
  <si>
    <t>Richard Loxton</t>
  </si>
  <si>
    <t>Richard Sunderland</t>
  </si>
  <si>
    <t>Rick Brister</t>
  </si>
  <si>
    <t>Rick Lemberg</t>
  </si>
  <si>
    <t>Roger Arnay</t>
  </si>
  <si>
    <t>Roland Meyer-Speicher</t>
  </si>
  <si>
    <t>Roman Shlokov</t>
  </si>
  <si>
    <t>Roman Zhavnirovskii</t>
  </si>
  <si>
    <t>Ron Thomas</t>
  </si>
  <si>
    <t>Ruddy Bronsart</t>
  </si>
  <si>
    <t>Sergey Fedosenko</t>
  </si>
  <si>
    <t>Stu Lindsey</t>
  </si>
  <si>
    <t>Sylvain Guenegou</t>
  </si>
  <si>
    <t>Tim Ignatov</t>
  </si>
  <si>
    <t>Tom Manley</t>
  </si>
  <si>
    <t>Viktor Latanskiy</t>
  </si>
  <si>
    <t>Yannick Anthoine</t>
  </si>
  <si>
    <t>Anna Krzheminskia</t>
  </si>
  <si>
    <t>F</t>
  </si>
  <si>
    <t>Anna Velikaya</t>
  </si>
  <si>
    <t>Chris O'Brien</t>
  </si>
  <si>
    <t>Daniela Meyer-Speicher</t>
  </si>
  <si>
    <t>Irina Khotsenko</t>
  </si>
  <si>
    <t>Ivana Karlíková</t>
  </si>
  <si>
    <t>Jacqueline Boof</t>
  </si>
  <si>
    <t>Josselin Paille</t>
  </si>
  <si>
    <t>Karin Thor</t>
  </si>
  <si>
    <t>Kate Bygrave</t>
  </si>
  <si>
    <t>Kate Medley</t>
  </si>
  <si>
    <t>Larisa Davydova</t>
  </si>
  <si>
    <t>Lisa Deneen</t>
  </si>
  <si>
    <t>Lou Guilbert</t>
  </si>
  <si>
    <t>Lynn Dakin</t>
  </si>
  <si>
    <t>Magdaléna Karlíková</t>
  </si>
  <si>
    <t>Mandy Micra-Marciano</t>
  </si>
  <si>
    <t>Marina Kharkova</t>
  </si>
  <si>
    <t>Marlène Aline</t>
  </si>
  <si>
    <t>Melody Cuenca</t>
  </si>
  <si>
    <t>Monika Wolff</t>
  </si>
  <si>
    <t>Nadine Bordier</t>
  </si>
  <si>
    <t>Naomi Fountain</t>
  </si>
  <si>
    <t>Nataliya Dolgikh</t>
  </si>
  <si>
    <t>Nathalie Kuik</t>
  </si>
  <si>
    <t>Nicola Wetherill</t>
  </si>
  <si>
    <t>Sandra Lamotte</t>
  </si>
  <si>
    <t>Sarah Miller</t>
  </si>
  <si>
    <t>Sonja Wolff</t>
  </si>
  <si>
    <t>Suzanne Commons</t>
  </si>
  <si>
    <t>Tammy Collander</t>
  </si>
  <si>
    <t>Tracy Tenny</t>
  </si>
  <si>
    <t>Valentina Tikhacheva</t>
  </si>
  <si>
    <t>Vanessa Veillé</t>
  </si>
  <si>
    <t>No</t>
  </si>
  <si>
    <t>Sex</t>
  </si>
  <si>
    <t>KNIFE 3M MEN</t>
  </si>
  <si>
    <t>Name</t>
  </si>
  <si>
    <t>Score</t>
  </si>
  <si>
    <t>Rank</t>
  </si>
  <si>
    <t>KNIFE 5M MEN</t>
  </si>
  <si>
    <t>KNIFE 7M MEN</t>
  </si>
  <si>
    <t>KNIFE 3M WOMEN</t>
  </si>
  <si>
    <t>KNIFE 5M WOMEN</t>
  </si>
  <si>
    <t>KNIFE 7M WOMEN</t>
  </si>
  <si>
    <t>QUALIFICATION - WALKBACK KNIFE - MEN</t>
  </si>
  <si>
    <t>Score K3</t>
  </si>
  <si>
    <t>n3M</t>
  </si>
  <si>
    <t>Score K5</t>
  </si>
  <si>
    <t>n5M</t>
  </si>
  <si>
    <t>Score K7</t>
  </si>
  <si>
    <t>n7M</t>
  </si>
  <si>
    <t>Score Total</t>
  </si>
  <si>
    <t>nTotal</t>
  </si>
  <si>
    <t>K3M</t>
  </si>
  <si>
    <t>K5M</t>
  </si>
  <si>
    <t>K7M</t>
  </si>
  <si>
    <t>QUALIFICATION - WALKBACK KNIFE - WOMEN</t>
  </si>
  <si>
    <t>QUALIFICATION - WALKBACK AXE - MEN</t>
  </si>
  <si>
    <t>A4M</t>
  </si>
  <si>
    <t>A5M</t>
  </si>
  <si>
    <t>A7M</t>
  </si>
  <si>
    <t>AXE 4M MEN</t>
  </si>
  <si>
    <t>AXE 4M WOMEN</t>
  </si>
  <si>
    <t>AXE 5M MEN</t>
  </si>
  <si>
    <t>AXE 5M WOMEN</t>
  </si>
  <si>
    <t>AXE 7M MEN</t>
  </si>
  <si>
    <t>AXE 7M WOMEN</t>
  </si>
  <si>
    <t>QUALIFICATION - WALKBACK AXE - WOMEN</t>
  </si>
  <si>
    <t>Score A4</t>
  </si>
  <si>
    <t>n4M</t>
  </si>
  <si>
    <t>Score A5</t>
  </si>
  <si>
    <t>Score A7</t>
  </si>
  <si>
    <t>Florian Loupias</t>
  </si>
  <si>
    <t>Martial Mauger</t>
  </si>
  <si>
    <t>NO SPIN</t>
  </si>
  <si>
    <t>Round 1</t>
  </si>
  <si>
    <t>Round 2</t>
  </si>
  <si>
    <t>Round 3</t>
  </si>
  <si>
    <t>Round 4</t>
  </si>
  <si>
    <t>Total</t>
  </si>
  <si>
    <t>Czechia Total</t>
  </si>
  <si>
    <t>France Total</t>
  </si>
  <si>
    <t>Germany Total</t>
  </si>
  <si>
    <t>Russia Total</t>
  </si>
  <si>
    <t>UK Total</t>
  </si>
  <si>
    <t>USA Total</t>
  </si>
  <si>
    <t>Duel Winner</t>
  </si>
  <si>
    <t>Yes</t>
  </si>
  <si>
    <t>Duel Adjusted</t>
  </si>
  <si>
    <t>SILHOUETTE</t>
  </si>
  <si>
    <t>SPEED THROW</t>
  </si>
  <si>
    <t>DUEL CUP</t>
  </si>
  <si>
    <t>Fastest</t>
  </si>
  <si>
    <t>2nd place</t>
  </si>
  <si>
    <t>3rd place</t>
  </si>
  <si>
    <t>Bulls</t>
  </si>
  <si>
    <t>1st place</t>
  </si>
  <si>
    <t>DUEL CUP QUALIFING</t>
  </si>
  <si>
    <t>LD Knife</t>
  </si>
  <si>
    <t>LD Axe</t>
  </si>
  <si>
    <t xml:space="preserve"> </t>
  </si>
  <si>
    <t>COUNTRY RANKING</t>
  </si>
  <si>
    <t>Bronsart Ruddy</t>
  </si>
  <si>
    <t>LONG DISTANCE KNIFE WOMEN</t>
  </si>
  <si>
    <t>LONG DISTANCE KNIFE MEN</t>
  </si>
  <si>
    <t>LONG DISTANCE AXE WOMEN</t>
  </si>
  <si>
    <t>LONG DISTANCE AXE MEN</t>
  </si>
  <si>
    <t>Anna Krzheminskaia</t>
  </si>
  <si>
    <t>3rd place throw off</t>
  </si>
  <si>
    <t>Final</t>
  </si>
  <si>
    <t>Sylvain Guenugou</t>
  </si>
  <si>
    <t>Legend – Translations</t>
  </si>
  <si>
    <t>EN</t>
  </si>
  <si>
    <t>DE</t>
  </si>
  <si>
    <t>FR</t>
  </si>
  <si>
    <t>Messer</t>
  </si>
  <si>
    <t>Couteaux</t>
  </si>
  <si>
    <t>Äxte</t>
  </si>
  <si>
    <t>Haches</t>
  </si>
  <si>
    <t>Men</t>
  </si>
  <si>
    <t>Herren</t>
  </si>
  <si>
    <t>Hommes</t>
  </si>
  <si>
    <t>Women</t>
  </si>
  <si>
    <t>Damen</t>
  </si>
  <si>
    <t>Femmes</t>
  </si>
  <si>
    <t>Long Distanz</t>
  </si>
  <si>
    <t>Lange Distanz</t>
  </si>
  <si>
    <t>Grande Distance</t>
  </si>
  <si>
    <t>Ranking</t>
  </si>
  <si>
    <t>Platz</t>
  </si>
  <si>
    <t>Classement</t>
  </si>
  <si>
    <t>Starting number</t>
  </si>
  <si>
    <t>Startnummer</t>
  </si>
  <si>
    <t>Dossard</t>
  </si>
  <si>
    <t>Nom</t>
  </si>
  <si>
    <t>Land</t>
  </si>
  <si>
    <t>Pays</t>
  </si>
  <si>
    <t>Geschlecht</t>
  </si>
  <si>
    <t>Gent</t>
  </si>
  <si>
    <t>Ergebnis</t>
  </si>
  <si>
    <t>Résultat</t>
  </si>
  <si>
    <t>Ties have been resolved by the method foreseen in the rules for that event.</t>
  </si>
  <si>
    <t>Generally, the number of bullseyes (and 4s, 3s...) have been counted.</t>
  </si>
  <si>
    <t>EuroThrowers World Championship in Knife Throwing and Axe Throwing 2019</t>
  </si>
  <si>
    <t>Qual Qualification</t>
  </si>
  <si>
    <t>Qualifikation</t>
  </si>
  <si>
    <t>Qualification</t>
  </si>
  <si>
    <t>WALKBACK WORLD CHAMPIONSHIP KNIFE - WOMEN</t>
  </si>
  <si>
    <t>WALKBACK WORLD CHAMPIONSHIP KNIFE - MEN</t>
  </si>
  <si>
    <t>WALKBACK WORLD CHAMPIONSHIP AXE - WOMEN</t>
  </si>
  <si>
    <t>WALKBACK WORLD CHAMPIONSHIP AXE - MEN</t>
  </si>
  <si>
    <t>MOUNTAIN MAN &amp; WOMAN</t>
  </si>
  <si>
    <t>Walk Back</t>
  </si>
  <si>
    <t>Zurückgeh-Modus</t>
  </si>
  <si>
    <t>Mode Reculer</t>
  </si>
  <si>
    <t>Knives (K)</t>
  </si>
  <si>
    <t>Axes (A)</t>
  </si>
  <si>
    <r>
      <t xml:space="preserve">For the official, most up-to date version of the results, always visit </t>
    </r>
    <r>
      <rPr>
        <b/>
        <sz val="11"/>
        <color rgb="FF000000"/>
        <rFont val="Calibri"/>
        <family val="2"/>
      </rPr>
      <t>www.knifethrowing.info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</si>
</sst>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u/>
      <sz val="11"/>
      <color rgb="FF000000"/>
      <name val="Calibri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3" fillId="0" borderId="0"/>
    <xf numFmtId="0" fontId="15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0" borderId="2" xfId="1" applyFont="1" applyFill="1" applyBorder="1"/>
    <xf numFmtId="0" fontId="5" fillId="0" borderId="1" xfId="0" applyFont="1" applyBorder="1"/>
    <xf numFmtId="0" fontId="6" fillId="0" borderId="1" xfId="1" applyFont="1" applyBorder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/>
    <xf numFmtId="0" fontId="6" fillId="0" borderId="1" xfId="1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/>
    <xf numFmtId="0" fontId="5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2" fontId="5" fillId="0" borderId="1" xfId="0" applyNumberFormat="1" applyFont="1" applyBorder="1"/>
    <xf numFmtId="0" fontId="0" fillId="4" borderId="0" xfId="0" applyFill="1"/>
    <xf numFmtId="0" fontId="5" fillId="4" borderId="0" xfId="0" applyFont="1" applyFill="1"/>
    <xf numFmtId="0" fontId="7" fillId="0" borderId="1" xfId="0" applyFont="1" applyBorder="1"/>
    <xf numFmtId="0" fontId="5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5" fillId="5" borderId="1" xfId="0" applyFont="1" applyFill="1" applyBorder="1"/>
    <xf numFmtId="2" fontId="5" fillId="5" borderId="1" xfId="0" applyNumberFormat="1" applyFont="1" applyFill="1" applyBorder="1"/>
    <xf numFmtId="0" fontId="11" fillId="0" borderId="1" xfId="0" applyFont="1" applyBorder="1"/>
    <xf numFmtId="0" fontId="8" fillId="0" borderId="3" xfId="0" applyFont="1" applyFill="1" applyBorder="1"/>
    <xf numFmtId="0" fontId="12" fillId="0" borderId="0" xfId="0" applyFont="1"/>
    <xf numFmtId="0" fontId="5" fillId="0" borderId="1" xfId="0" applyFont="1" applyFill="1" applyBorder="1"/>
    <xf numFmtId="0" fontId="5" fillId="0" borderId="3" xfId="0" applyFont="1" applyFill="1" applyBorder="1" applyProtection="1">
      <protection locked="0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0" fontId="13" fillId="0" borderId="3" xfId="1" applyFont="1" applyFill="1" applyBorder="1"/>
    <xf numFmtId="0" fontId="13" fillId="0" borderId="2" xfId="1" applyFont="1" applyFill="1" applyBorder="1"/>
    <xf numFmtId="0" fontId="2" fillId="0" borderId="1" xfId="1" applyFont="1" applyBorder="1"/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2" fillId="0" borderId="1" xfId="1" applyFont="1" applyFill="1" applyBorder="1"/>
    <xf numFmtId="0" fontId="7" fillId="0" borderId="1" xfId="0" applyFont="1" applyFill="1" applyBorder="1"/>
    <xf numFmtId="0" fontId="7" fillId="0" borderId="1" xfId="0" applyFont="1" applyFill="1" applyBorder="1" applyProtection="1">
      <protection locked="0"/>
    </xf>
    <xf numFmtId="0" fontId="7" fillId="0" borderId="0" xfId="0" applyFont="1" applyFill="1"/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/>
    </xf>
    <xf numFmtId="0" fontId="2" fillId="0" borderId="0" xfId="1" applyFont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Protection="1">
      <protection locked="0"/>
    </xf>
    <xf numFmtId="0" fontId="14" fillId="0" borderId="1" xfId="1" applyFont="1" applyBorder="1"/>
    <xf numFmtId="0" fontId="7" fillId="0" borderId="0" xfId="0" applyFont="1" applyBorder="1"/>
    <xf numFmtId="0" fontId="0" fillId="0" borderId="1" xfId="0" applyBorder="1"/>
    <xf numFmtId="0" fontId="0" fillId="0" borderId="0" xfId="0" applyBorder="1"/>
    <xf numFmtId="0" fontId="1" fillId="0" borderId="1" xfId="1" applyFont="1" applyBorder="1"/>
    <xf numFmtId="0" fontId="8" fillId="0" borderId="1" xfId="0" applyFont="1" applyFill="1" applyBorder="1"/>
    <xf numFmtId="0" fontId="12" fillId="0" borderId="1" xfId="0" applyFont="1" applyBorder="1"/>
    <xf numFmtId="0" fontId="9" fillId="0" borderId="0" xfId="2" applyFont="1"/>
    <xf numFmtId="0" fontId="8" fillId="0" borderId="1" xfId="2" applyFont="1" applyBorder="1"/>
    <xf numFmtId="0" fontId="8" fillId="0" borderId="0" xfId="2" applyFont="1"/>
    <xf numFmtId="0" fontId="5" fillId="0" borderId="1" xfId="2" applyFont="1" applyBorder="1"/>
    <xf numFmtId="0" fontId="9" fillId="0" borderId="0" xfId="2" applyFont="1" applyBorder="1"/>
    <xf numFmtId="0" fontId="8" fillId="0" borderId="5" xfId="2" applyFont="1" applyBorder="1"/>
    <xf numFmtId="0" fontId="8" fillId="0" borderId="0" xfId="2" applyFont="1" applyBorder="1"/>
    <xf numFmtId="0" fontId="7" fillId="0" borderId="1" xfId="2" applyFont="1" applyBorder="1"/>
    <xf numFmtId="0" fontId="7" fillId="0" borderId="1" xfId="2" applyFont="1" applyFill="1" applyBorder="1"/>
    <xf numFmtId="0" fontId="5" fillId="0" borderId="0" xfId="2" applyFont="1"/>
    <xf numFmtId="0" fontId="6" fillId="0" borderId="1" xfId="3" applyFont="1" applyBorder="1"/>
    <xf numFmtId="0" fontId="5" fillId="0" borderId="0" xfId="2" applyFont="1" applyBorder="1"/>
    <xf numFmtId="0" fontId="5" fillId="0" borderId="6" xfId="2" applyFont="1" applyBorder="1"/>
    <xf numFmtId="0" fontId="8" fillId="0" borderId="7" xfId="2" applyFont="1" applyBorder="1"/>
    <xf numFmtId="0" fontId="8" fillId="0" borderId="6" xfId="2" applyFont="1" applyBorder="1"/>
    <xf numFmtId="0" fontId="5" fillId="0" borderId="7" xfId="2" applyFont="1" applyBorder="1"/>
    <xf numFmtId="0" fontId="17" fillId="0" borderId="0" xfId="4" applyFont="1"/>
    <xf numFmtId="0" fontId="16" fillId="0" borderId="0" xfId="4"/>
    <xf numFmtId="0" fontId="16" fillId="0" borderId="0" xfId="4" applyFont="1"/>
    <xf numFmtId="0" fontId="20" fillId="0" borderId="0" xfId="4" applyFont="1"/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4" xfId="2" applyFont="1" applyBorder="1" applyAlignment="1">
      <alignment horizontal="center"/>
    </xf>
  </cellXfs>
  <cellStyles count="11">
    <cellStyle name="Besuchter Link" xfId="6" builtinId="9" hidden="1"/>
    <cellStyle name="Besuchter Link" xfId="8" builtinId="9" hidden="1"/>
    <cellStyle name="Besuchter Link" xfId="10" builtinId="9" hidden="1"/>
    <cellStyle name="Link" xfId="5" builtinId="8" hidden="1"/>
    <cellStyle name="Link" xfId="7" builtinId="8" hidden="1"/>
    <cellStyle name="Link" xfId="9" builtinId="8" hidden="1"/>
    <cellStyle name="Normal 2" xfId="1"/>
    <cellStyle name="Normal 2 2" xfId="3"/>
    <cellStyle name="Normal 3" xfId="2"/>
    <cellStyle name="Standard" xfId="0" builtinId="0"/>
    <cellStyle name="Standar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theme" Target="theme/theme1.xml"/><Relationship Id="rId38" Type="http://schemas.openxmlformats.org/officeDocument/2006/relationships/styles" Target="styles.xml"/><Relationship Id="rId39" Type="http://schemas.openxmlformats.org/officeDocument/2006/relationships/sharedStrings" Target="sharedStrings.xml"/><Relationship Id="rId4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485912</xdr:colOff>
      <xdr:row>38</xdr:row>
      <xdr:rowOff>11044</xdr:rowOff>
    </xdr:from>
    <xdr:to>
      <xdr:col>4</xdr:col>
      <xdr:colOff>739913</xdr:colOff>
      <xdr:row>59</xdr:row>
      <xdr:rowOff>157206</xdr:rowOff>
    </xdr:to>
    <xdr:pic>
      <xdr:nvPicPr>
        <xdr:cNvPr id="3" name="Bild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912" y="7520609"/>
          <a:ext cx="6184349" cy="40886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DF%20Sco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List Men"/>
      <sheetName val="Master List Women"/>
      <sheetName val="K3M-WOMEN"/>
      <sheetName val="K3M-MEN"/>
      <sheetName val="K5M-WOMEN"/>
      <sheetName val="K5M-MEN"/>
      <sheetName val="K7M-WOMEN"/>
      <sheetName val="K7M-MEN"/>
      <sheetName val="A4M-WOMEN"/>
      <sheetName val="A4M-MEN"/>
      <sheetName val="A5M-WOMEN"/>
      <sheetName val="A5M-MEN"/>
      <sheetName val="A7M-WOMEN"/>
      <sheetName val="A7M-MEN"/>
      <sheetName val="K QUAL WOMEN"/>
      <sheetName val="K QUAL MEN"/>
      <sheetName val="A QUAL WOMEN"/>
      <sheetName val="A QUAL MEN"/>
      <sheetName val="WC KNIFE WOMEN"/>
      <sheetName val="WC KNIFE MEN"/>
      <sheetName val="WC AXE WOMEN"/>
      <sheetName val="WC AXE MEN"/>
      <sheetName val="WC NO SPIN"/>
      <sheetName val="SILHOUETTE"/>
      <sheetName val="SPEED"/>
      <sheetName val="MM"/>
      <sheetName val="DUEL CUP QUALIFYING"/>
      <sheetName val="DUEL CUP FINAL"/>
      <sheetName val="COUNTRY RANK"/>
      <sheetName val="LD KNIFE WOMEN"/>
      <sheetName val="LD KNIFE MEN"/>
      <sheetName val="LD AXE WOMEN"/>
      <sheetName val="LD AXE MEN"/>
    </sheetNames>
    <sheetDataSet>
      <sheetData sheetId="0">
        <row r="1">
          <cell r="A1" t="str">
            <v>No</v>
          </cell>
          <cell r="B1" t="str">
            <v>Competitor</v>
          </cell>
          <cell r="C1" t="str">
            <v>Country</v>
          </cell>
          <cell r="D1" t="str">
            <v>Sex</v>
          </cell>
          <cell r="E1" t="str">
            <v>K3</v>
          </cell>
          <cell r="F1" t="str">
            <v>K5</v>
          </cell>
          <cell r="G1" t="str">
            <v>K7</v>
          </cell>
          <cell r="H1" t="str">
            <v>K Total</v>
          </cell>
          <cell r="I1" t="str">
            <v>A4</v>
          </cell>
          <cell r="J1" t="str">
            <v>A5</v>
          </cell>
          <cell r="K1" t="str">
            <v>A7</v>
          </cell>
          <cell r="L1" t="str">
            <v>A Total</v>
          </cell>
          <cell r="M1" t="str">
            <v>Combined Total</v>
          </cell>
          <cell r="N1" t="str">
            <v>Silhouette</v>
          </cell>
          <cell r="O1" t="str">
            <v>Speed</v>
          </cell>
          <cell r="P1" t="str">
            <v>Mountain Man</v>
          </cell>
          <cell r="Q1" t="str">
            <v>Duel Fastest</v>
          </cell>
          <cell r="R1" t="str">
            <v>Duel Winner</v>
          </cell>
          <cell r="S1" t="str">
            <v>Duel Adjusted</v>
          </cell>
          <cell r="T1" t="str">
            <v>LD Knife</v>
          </cell>
          <cell r="U1" t="str">
            <v>LD Axe</v>
          </cell>
        </row>
        <row r="2">
          <cell r="A2">
            <v>1</v>
          </cell>
          <cell r="B2" t="str">
            <v>Adam Celadin</v>
          </cell>
          <cell r="C2" t="str">
            <v>Czechia</v>
          </cell>
          <cell r="D2" t="str">
            <v>M</v>
          </cell>
          <cell r="E2">
            <v>96</v>
          </cell>
          <cell r="F2">
            <v>76</v>
          </cell>
          <cell r="G2">
            <v>44</v>
          </cell>
          <cell r="H2">
            <v>216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216</v>
          </cell>
          <cell r="N2">
            <v>10</v>
          </cell>
          <cell r="O2">
            <v>9</v>
          </cell>
          <cell r="P2">
            <v>13</v>
          </cell>
          <cell r="S2">
            <v>0</v>
          </cell>
          <cell r="T2">
            <v>13.15</v>
          </cell>
          <cell r="U2">
            <v>7.15</v>
          </cell>
        </row>
        <row r="3">
          <cell r="A3">
            <v>2</v>
          </cell>
          <cell r="B3" t="str">
            <v>Adam Miller</v>
          </cell>
          <cell r="C3" t="str">
            <v>UK</v>
          </cell>
          <cell r="D3" t="str">
            <v>M</v>
          </cell>
          <cell r="E3">
            <v>76</v>
          </cell>
          <cell r="F3">
            <v>39</v>
          </cell>
          <cell r="G3">
            <v>31</v>
          </cell>
          <cell r="H3">
            <v>146</v>
          </cell>
          <cell r="I3">
            <v>68</v>
          </cell>
          <cell r="J3">
            <v>37</v>
          </cell>
          <cell r="K3">
            <v>17</v>
          </cell>
          <cell r="L3">
            <v>122</v>
          </cell>
          <cell r="M3">
            <v>268</v>
          </cell>
          <cell r="N3">
            <v>10</v>
          </cell>
          <cell r="O3">
            <v>10</v>
          </cell>
          <cell r="P3">
            <v>9</v>
          </cell>
          <cell r="Q3">
            <v>1131</v>
          </cell>
          <cell r="R3" t="str">
            <v>Yes</v>
          </cell>
          <cell r="S3">
            <v>1081</v>
          </cell>
        </row>
        <row r="4">
          <cell r="A4">
            <v>3</v>
          </cell>
          <cell r="B4" t="str">
            <v>Adam Rohárik</v>
          </cell>
          <cell r="C4" t="str">
            <v>Slovakia</v>
          </cell>
          <cell r="D4" t="str">
            <v>M</v>
          </cell>
          <cell r="E4">
            <v>72</v>
          </cell>
          <cell r="F4">
            <v>70</v>
          </cell>
          <cell r="G4">
            <v>28</v>
          </cell>
          <cell r="H4">
            <v>170</v>
          </cell>
          <cell r="I4">
            <v>77</v>
          </cell>
          <cell r="J4">
            <v>43</v>
          </cell>
          <cell r="K4">
            <v>38</v>
          </cell>
          <cell r="L4">
            <v>158</v>
          </cell>
          <cell r="M4">
            <v>328</v>
          </cell>
          <cell r="N4">
            <v>30</v>
          </cell>
          <cell r="O4">
            <v>15</v>
          </cell>
          <cell r="P4">
            <v>7</v>
          </cell>
          <cell r="S4">
            <v>0</v>
          </cell>
          <cell r="T4">
            <v>13.18</v>
          </cell>
          <cell r="U4">
            <v>7.15</v>
          </cell>
        </row>
        <row r="5">
          <cell r="A5">
            <v>4</v>
          </cell>
          <cell r="B5" t="str">
            <v>Alan K Parish</v>
          </cell>
          <cell r="C5" t="str">
            <v>UK</v>
          </cell>
          <cell r="D5" t="str">
            <v>M</v>
          </cell>
          <cell r="E5">
            <v>91</v>
          </cell>
          <cell r="F5">
            <v>87</v>
          </cell>
          <cell r="G5">
            <v>58</v>
          </cell>
          <cell r="H5">
            <v>236</v>
          </cell>
          <cell r="I5">
            <v>93</v>
          </cell>
          <cell r="J5">
            <v>91</v>
          </cell>
          <cell r="K5">
            <v>74</v>
          </cell>
          <cell r="L5">
            <v>258</v>
          </cell>
          <cell r="M5">
            <v>494</v>
          </cell>
          <cell r="N5">
            <v>50</v>
          </cell>
          <cell r="P5">
            <v>8</v>
          </cell>
          <cell r="S5">
            <v>0</v>
          </cell>
        </row>
        <row r="6">
          <cell r="A6">
            <v>5</v>
          </cell>
          <cell r="B6" t="str">
            <v>Albert Ayupov</v>
          </cell>
          <cell r="C6" t="str">
            <v>Russia</v>
          </cell>
          <cell r="D6" t="str">
            <v>M</v>
          </cell>
          <cell r="E6">
            <v>100</v>
          </cell>
          <cell r="F6">
            <v>81</v>
          </cell>
          <cell r="G6">
            <v>70</v>
          </cell>
          <cell r="H6">
            <v>251</v>
          </cell>
          <cell r="I6">
            <v>89</v>
          </cell>
          <cell r="J6">
            <v>82</v>
          </cell>
          <cell r="K6">
            <v>70</v>
          </cell>
          <cell r="L6">
            <v>241</v>
          </cell>
          <cell r="M6">
            <v>492</v>
          </cell>
          <cell r="N6">
            <v>40</v>
          </cell>
          <cell r="O6">
            <v>12</v>
          </cell>
          <cell r="P6">
            <v>16</v>
          </cell>
          <cell r="S6">
            <v>0</v>
          </cell>
          <cell r="T6">
            <v>13.24</v>
          </cell>
          <cell r="U6">
            <v>18.3</v>
          </cell>
        </row>
        <row r="7">
          <cell r="A7">
            <v>6</v>
          </cell>
          <cell r="B7" t="str">
            <v>Antoine Hertz</v>
          </cell>
          <cell r="C7" t="str">
            <v>France</v>
          </cell>
          <cell r="D7" t="str">
            <v>M</v>
          </cell>
          <cell r="E7">
            <v>83</v>
          </cell>
          <cell r="F7">
            <v>65</v>
          </cell>
          <cell r="G7">
            <v>33</v>
          </cell>
          <cell r="H7">
            <v>181</v>
          </cell>
          <cell r="I7">
            <v>89</v>
          </cell>
          <cell r="J7">
            <v>57</v>
          </cell>
          <cell r="K7">
            <v>53</v>
          </cell>
          <cell r="L7">
            <v>199</v>
          </cell>
          <cell r="M7">
            <v>380</v>
          </cell>
          <cell r="N7">
            <v>30</v>
          </cell>
          <cell r="O7">
            <v>12</v>
          </cell>
          <cell r="P7">
            <v>11</v>
          </cell>
          <cell r="Q7">
            <v>1566</v>
          </cell>
          <cell r="R7" t="str">
            <v>Yes</v>
          </cell>
          <cell r="S7">
            <v>1516</v>
          </cell>
          <cell r="T7">
            <v>11.05</v>
          </cell>
          <cell r="U7">
            <v>13</v>
          </cell>
        </row>
        <row r="8">
          <cell r="A8">
            <v>7</v>
          </cell>
          <cell r="B8" t="str">
            <v>Artyom Dmitriev</v>
          </cell>
          <cell r="C8" t="str">
            <v>Russia</v>
          </cell>
          <cell r="D8" t="str">
            <v>M</v>
          </cell>
          <cell r="E8">
            <v>98</v>
          </cell>
          <cell r="F8">
            <v>90</v>
          </cell>
          <cell r="G8">
            <v>59</v>
          </cell>
          <cell r="H8">
            <v>247</v>
          </cell>
          <cell r="I8">
            <v>86</v>
          </cell>
          <cell r="J8">
            <v>84</v>
          </cell>
          <cell r="K8">
            <v>61</v>
          </cell>
          <cell r="L8">
            <v>231</v>
          </cell>
          <cell r="M8">
            <v>478</v>
          </cell>
          <cell r="N8">
            <v>55</v>
          </cell>
          <cell r="P8">
            <v>21</v>
          </cell>
          <cell r="Q8">
            <v>1150</v>
          </cell>
          <cell r="R8" t="str">
            <v>Yes</v>
          </cell>
          <cell r="S8">
            <v>1100</v>
          </cell>
          <cell r="T8">
            <v>13.18</v>
          </cell>
          <cell r="U8">
            <v>10.15</v>
          </cell>
        </row>
        <row r="9">
          <cell r="A9">
            <v>8</v>
          </cell>
          <cell r="B9" t="str">
            <v>Baptiste Liné</v>
          </cell>
          <cell r="C9" t="str">
            <v>France</v>
          </cell>
          <cell r="D9" t="str">
            <v>M</v>
          </cell>
          <cell r="E9">
            <v>92</v>
          </cell>
          <cell r="F9">
            <v>76</v>
          </cell>
          <cell r="G9">
            <v>45</v>
          </cell>
          <cell r="H9">
            <v>213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213</v>
          </cell>
          <cell r="S9">
            <v>0</v>
          </cell>
          <cell r="T9">
            <v>7.39</v>
          </cell>
          <cell r="U9">
            <v>13.23</v>
          </cell>
        </row>
        <row r="10">
          <cell r="A10">
            <v>9</v>
          </cell>
          <cell r="B10" t="str">
            <v>Benjamin Morcamp</v>
          </cell>
          <cell r="C10" t="str">
            <v>France</v>
          </cell>
          <cell r="D10" t="str">
            <v>M</v>
          </cell>
          <cell r="E10">
            <v>69</v>
          </cell>
          <cell r="F10">
            <v>40</v>
          </cell>
          <cell r="G10">
            <v>19</v>
          </cell>
          <cell r="H10">
            <v>128</v>
          </cell>
          <cell r="I10">
            <v>61</v>
          </cell>
          <cell r="J10">
            <v>36</v>
          </cell>
          <cell r="K10">
            <v>30</v>
          </cell>
          <cell r="L10">
            <v>127</v>
          </cell>
          <cell r="M10">
            <v>255</v>
          </cell>
          <cell r="N10">
            <v>10</v>
          </cell>
          <cell r="O10">
            <v>14</v>
          </cell>
          <cell r="P10">
            <v>8</v>
          </cell>
          <cell r="Q10">
            <v>1371</v>
          </cell>
          <cell r="R10" t="str">
            <v>No</v>
          </cell>
          <cell r="S10">
            <v>1371</v>
          </cell>
        </row>
        <row r="11">
          <cell r="A11">
            <v>10</v>
          </cell>
          <cell r="B11" t="str">
            <v>Benoit Salaün</v>
          </cell>
          <cell r="C11" t="str">
            <v>France</v>
          </cell>
          <cell r="D11" t="str">
            <v>M</v>
          </cell>
          <cell r="E11">
            <v>59</v>
          </cell>
          <cell r="F11">
            <v>50</v>
          </cell>
          <cell r="G11">
            <v>22</v>
          </cell>
          <cell r="H11">
            <v>131</v>
          </cell>
          <cell r="I11">
            <v>52</v>
          </cell>
          <cell r="J11">
            <v>42</v>
          </cell>
          <cell r="K11">
            <v>18</v>
          </cell>
          <cell r="L11">
            <v>112</v>
          </cell>
          <cell r="M11">
            <v>243</v>
          </cell>
          <cell r="N11">
            <v>10</v>
          </cell>
          <cell r="P11">
            <v>8</v>
          </cell>
          <cell r="S11">
            <v>0</v>
          </cell>
          <cell r="T11">
            <v>8.8699999999999992</v>
          </cell>
          <cell r="U11">
            <v>13.38</v>
          </cell>
        </row>
        <row r="12">
          <cell r="A12">
            <v>11</v>
          </cell>
          <cell r="B12" t="str">
            <v>Boriss Mihailovs</v>
          </cell>
          <cell r="C12" t="str">
            <v>Latvia</v>
          </cell>
          <cell r="D12" t="str">
            <v>M</v>
          </cell>
          <cell r="E12">
            <v>90</v>
          </cell>
          <cell r="F12">
            <v>86</v>
          </cell>
          <cell r="G12">
            <v>72</v>
          </cell>
          <cell r="H12">
            <v>248</v>
          </cell>
          <cell r="I12">
            <v>100</v>
          </cell>
          <cell r="J12">
            <v>90</v>
          </cell>
          <cell r="K12">
            <v>74</v>
          </cell>
          <cell r="L12">
            <v>264</v>
          </cell>
          <cell r="M12">
            <v>512</v>
          </cell>
          <cell r="N12">
            <v>55</v>
          </cell>
          <cell r="O12">
            <v>19</v>
          </cell>
          <cell r="P12">
            <v>6</v>
          </cell>
          <cell r="S12">
            <v>0</v>
          </cell>
          <cell r="T12">
            <v>14.8</v>
          </cell>
          <cell r="U12">
            <v>17.79</v>
          </cell>
        </row>
        <row r="13">
          <cell r="A13">
            <v>12</v>
          </cell>
          <cell r="B13" t="str">
            <v>Cameron Ball</v>
          </cell>
          <cell r="C13" t="str">
            <v>UK</v>
          </cell>
          <cell r="D13" t="str">
            <v>M</v>
          </cell>
          <cell r="E13">
            <v>40</v>
          </cell>
          <cell r="F13">
            <v>53</v>
          </cell>
          <cell r="G13">
            <v>0</v>
          </cell>
          <cell r="H13">
            <v>93</v>
          </cell>
          <cell r="I13">
            <v>60</v>
          </cell>
          <cell r="J13">
            <v>20</v>
          </cell>
          <cell r="K13">
            <v>0</v>
          </cell>
          <cell r="L13">
            <v>80</v>
          </cell>
          <cell r="M13">
            <v>173</v>
          </cell>
          <cell r="Q13">
            <v>1107</v>
          </cell>
          <cell r="R13" t="str">
            <v>No</v>
          </cell>
          <cell r="S13">
            <v>1107</v>
          </cell>
        </row>
        <row r="14">
          <cell r="A14">
            <v>13</v>
          </cell>
          <cell r="B14" t="str">
            <v>Chris Hughes</v>
          </cell>
          <cell r="C14" t="str">
            <v>UK</v>
          </cell>
          <cell r="D14" t="str">
            <v>M</v>
          </cell>
          <cell r="E14">
            <v>92</v>
          </cell>
          <cell r="F14">
            <v>33</v>
          </cell>
          <cell r="G14">
            <v>26</v>
          </cell>
          <cell r="H14">
            <v>151</v>
          </cell>
          <cell r="I14">
            <v>51</v>
          </cell>
          <cell r="J14">
            <v>34</v>
          </cell>
          <cell r="K14">
            <v>40</v>
          </cell>
          <cell r="L14">
            <v>125</v>
          </cell>
          <cell r="M14">
            <v>276</v>
          </cell>
          <cell r="S14">
            <v>0</v>
          </cell>
        </row>
        <row r="15">
          <cell r="A15">
            <v>15</v>
          </cell>
          <cell r="B15" t="str">
            <v>Christian Bordier</v>
          </cell>
          <cell r="C15" t="str">
            <v>France</v>
          </cell>
          <cell r="D15" t="str">
            <v>M</v>
          </cell>
          <cell r="E15">
            <v>87</v>
          </cell>
          <cell r="F15">
            <v>55</v>
          </cell>
          <cell r="G15">
            <v>51</v>
          </cell>
          <cell r="H15">
            <v>193</v>
          </cell>
          <cell r="I15">
            <v>84</v>
          </cell>
          <cell r="J15">
            <v>94</v>
          </cell>
          <cell r="K15">
            <v>58</v>
          </cell>
          <cell r="L15">
            <v>236</v>
          </cell>
          <cell r="M15">
            <v>429</v>
          </cell>
          <cell r="S15">
            <v>0</v>
          </cell>
          <cell r="T15">
            <v>11.68</v>
          </cell>
        </row>
        <row r="16">
          <cell r="A16">
            <v>16</v>
          </cell>
          <cell r="B16" t="str">
            <v>Christian Thiel</v>
          </cell>
          <cell r="C16" t="str">
            <v>Germany</v>
          </cell>
          <cell r="D16" t="str">
            <v>M</v>
          </cell>
          <cell r="E16">
            <v>42</v>
          </cell>
          <cell r="F16">
            <v>36</v>
          </cell>
          <cell r="G16">
            <v>14</v>
          </cell>
          <cell r="H16">
            <v>92</v>
          </cell>
          <cell r="I16">
            <v>40</v>
          </cell>
          <cell r="J16">
            <v>26</v>
          </cell>
          <cell r="K16">
            <v>38</v>
          </cell>
          <cell r="L16">
            <v>104</v>
          </cell>
          <cell r="M16">
            <v>196</v>
          </cell>
          <cell r="N16">
            <v>5</v>
          </cell>
          <cell r="S16">
            <v>0</v>
          </cell>
        </row>
        <row r="17">
          <cell r="A17">
            <v>17</v>
          </cell>
          <cell r="B17" t="str">
            <v>Christophe de Félices</v>
          </cell>
          <cell r="C17" t="str">
            <v>France</v>
          </cell>
          <cell r="D17" t="str">
            <v>M</v>
          </cell>
          <cell r="E17">
            <v>69</v>
          </cell>
          <cell r="F17">
            <v>72</v>
          </cell>
          <cell r="G17">
            <v>45</v>
          </cell>
          <cell r="H17">
            <v>186</v>
          </cell>
          <cell r="I17">
            <v>95</v>
          </cell>
          <cell r="J17">
            <v>72</v>
          </cell>
          <cell r="K17">
            <v>64</v>
          </cell>
          <cell r="L17">
            <v>231</v>
          </cell>
          <cell r="M17">
            <v>417</v>
          </cell>
          <cell r="N17">
            <v>15</v>
          </cell>
          <cell r="P17">
            <v>10</v>
          </cell>
          <cell r="Q17">
            <v>1083</v>
          </cell>
          <cell r="R17" t="str">
            <v>No</v>
          </cell>
          <cell r="S17">
            <v>1083</v>
          </cell>
        </row>
        <row r="18">
          <cell r="A18">
            <v>18</v>
          </cell>
          <cell r="B18" t="str">
            <v>Christophe Goetsch</v>
          </cell>
          <cell r="C18" t="str">
            <v>France</v>
          </cell>
          <cell r="D18" t="str">
            <v>M</v>
          </cell>
          <cell r="E18">
            <v>84</v>
          </cell>
          <cell r="F18">
            <v>2</v>
          </cell>
          <cell r="G18">
            <v>38</v>
          </cell>
          <cell r="H18">
            <v>124</v>
          </cell>
          <cell r="I18">
            <v>84</v>
          </cell>
          <cell r="J18">
            <v>38</v>
          </cell>
          <cell r="K18">
            <v>48</v>
          </cell>
          <cell r="L18">
            <v>170</v>
          </cell>
          <cell r="M18">
            <v>294</v>
          </cell>
          <cell r="N18">
            <v>-5</v>
          </cell>
          <cell r="O18">
            <v>11</v>
          </cell>
          <cell r="P18">
            <v>17</v>
          </cell>
          <cell r="Q18">
            <v>1311</v>
          </cell>
          <cell r="R18" t="str">
            <v>Yes</v>
          </cell>
          <cell r="S18">
            <v>1261</v>
          </cell>
          <cell r="T18">
            <v>9.32</v>
          </cell>
          <cell r="U18">
            <v>10.43</v>
          </cell>
        </row>
        <row r="19">
          <cell r="A19">
            <v>19</v>
          </cell>
          <cell r="B19" t="str">
            <v>Christophe Morcamp</v>
          </cell>
          <cell r="C19" t="str">
            <v>France</v>
          </cell>
          <cell r="D19" t="str">
            <v>M</v>
          </cell>
          <cell r="E19">
            <v>74</v>
          </cell>
          <cell r="F19">
            <v>55</v>
          </cell>
          <cell r="G19">
            <v>44</v>
          </cell>
          <cell r="H19">
            <v>173</v>
          </cell>
          <cell r="I19">
            <v>57</v>
          </cell>
          <cell r="J19">
            <v>70</v>
          </cell>
          <cell r="K19">
            <v>42</v>
          </cell>
          <cell r="L19">
            <v>169</v>
          </cell>
          <cell r="M19">
            <v>342</v>
          </cell>
          <cell r="N19">
            <v>15</v>
          </cell>
          <cell r="O19">
            <v>15</v>
          </cell>
          <cell r="P19">
            <v>11</v>
          </cell>
          <cell r="S19">
            <v>0</v>
          </cell>
          <cell r="T19" t="str">
            <v xml:space="preserve"> </v>
          </cell>
          <cell r="U19">
            <v>7.2</v>
          </cell>
        </row>
        <row r="20">
          <cell r="A20">
            <v>20</v>
          </cell>
          <cell r="B20" t="str">
            <v>Christopher Miller</v>
          </cell>
          <cell r="C20" t="str">
            <v>USA</v>
          </cell>
          <cell r="D20" t="str">
            <v>M</v>
          </cell>
          <cell r="E20">
            <v>100</v>
          </cell>
          <cell r="F20">
            <v>93</v>
          </cell>
          <cell r="G20">
            <v>63</v>
          </cell>
          <cell r="H20">
            <v>256</v>
          </cell>
          <cell r="I20">
            <v>92</v>
          </cell>
          <cell r="J20">
            <v>77</v>
          </cell>
          <cell r="K20">
            <v>59</v>
          </cell>
          <cell r="L20">
            <v>228</v>
          </cell>
          <cell r="M20">
            <v>484</v>
          </cell>
          <cell r="N20">
            <v>75</v>
          </cell>
          <cell r="O20">
            <v>14</v>
          </cell>
          <cell r="P20">
            <v>14</v>
          </cell>
          <cell r="Q20">
            <v>1400</v>
          </cell>
          <cell r="R20" t="str">
            <v>No</v>
          </cell>
          <cell r="S20">
            <v>1400</v>
          </cell>
          <cell r="T20">
            <v>7.1</v>
          </cell>
          <cell r="U20">
            <v>16.260000000000002</v>
          </cell>
        </row>
        <row r="21">
          <cell r="A21">
            <v>21</v>
          </cell>
          <cell r="B21" t="str">
            <v>Dan Pegg</v>
          </cell>
          <cell r="C21" t="str">
            <v>USA</v>
          </cell>
          <cell r="D21" t="str">
            <v>M</v>
          </cell>
          <cell r="E21">
            <v>92</v>
          </cell>
          <cell r="F21">
            <v>74</v>
          </cell>
          <cell r="G21">
            <v>45</v>
          </cell>
          <cell r="H21">
            <v>211</v>
          </cell>
          <cell r="I21">
            <v>80</v>
          </cell>
          <cell r="J21">
            <v>73</v>
          </cell>
          <cell r="K21">
            <v>38</v>
          </cell>
          <cell r="L21">
            <v>191</v>
          </cell>
          <cell r="M21">
            <v>402</v>
          </cell>
          <cell r="N21">
            <v>30</v>
          </cell>
          <cell r="P21">
            <v>13</v>
          </cell>
          <cell r="Q21">
            <v>1252</v>
          </cell>
          <cell r="R21" t="str">
            <v>Yes</v>
          </cell>
          <cell r="S21">
            <v>1202</v>
          </cell>
          <cell r="T21">
            <v>7.2</v>
          </cell>
          <cell r="U21">
            <v>7.14</v>
          </cell>
        </row>
        <row r="22">
          <cell r="A22">
            <v>22</v>
          </cell>
          <cell r="B22" t="str">
            <v>Daniel Goodrum</v>
          </cell>
          <cell r="C22" t="str">
            <v>UK</v>
          </cell>
          <cell r="D22" t="str">
            <v>M</v>
          </cell>
          <cell r="E22">
            <v>29</v>
          </cell>
          <cell r="F22">
            <v>1</v>
          </cell>
          <cell r="G22">
            <v>0</v>
          </cell>
          <cell r="H22">
            <v>30</v>
          </cell>
          <cell r="I22">
            <v>50</v>
          </cell>
          <cell r="J22">
            <v>32</v>
          </cell>
          <cell r="K22">
            <v>13</v>
          </cell>
          <cell r="L22">
            <v>95</v>
          </cell>
          <cell r="M22">
            <v>125</v>
          </cell>
          <cell r="S22">
            <v>0</v>
          </cell>
        </row>
        <row r="23">
          <cell r="A23">
            <v>23</v>
          </cell>
          <cell r="B23" t="str">
            <v>Danila Kharkov</v>
          </cell>
          <cell r="C23" t="str">
            <v>Russia</v>
          </cell>
          <cell r="D23" t="str">
            <v>M</v>
          </cell>
          <cell r="E23">
            <v>100</v>
          </cell>
          <cell r="F23">
            <v>90</v>
          </cell>
          <cell r="G23">
            <v>55</v>
          </cell>
          <cell r="H23">
            <v>245</v>
          </cell>
          <cell r="I23">
            <v>92</v>
          </cell>
          <cell r="J23">
            <v>77</v>
          </cell>
          <cell r="K23">
            <v>71</v>
          </cell>
          <cell r="L23">
            <v>240</v>
          </cell>
          <cell r="M23">
            <v>485</v>
          </cell>
          <cell r="N23">
            <v>30</v>
          </cell>
          <cell r="O23">
            <v>12</v>
          </cell>
          <cell r="P23">
            <v>17</v>
          </cell>
          <cell r="Q23">
            <v>910</v>
          </cell>
          <cell r="R23" t="str">
            <v>Yes</v>
          </cell>
          <cell r="S23">
            <v>860</v>
          </cell>
        </row>
        <row r="24">
          <cell r="A24">
            <v>26</v>
          </cell>
          <cell r="B24" t="str">
            <v>David Soyer</v>
          </cell>
          <cell r="C24" t="str">
            <v>France</v>
          </cell>
          <cell r="D24" t="str">
            <v>M</v>
          </cell>
          <cell r="E24">
            <v>95</v>
          </cell>
          <cell r="F24">
            <v>76</v>
          </cell>
          <cell r="G24">
            <v>37</v>
          </cell>
          <cell r="H24">
            <v>208</v>
          </cell>
          <cell r="I24">
            <v>99</v>
          </cell>
          <cell r="J24">
            <v>79</v>
          </cell>
          <cell r="K24">
            <v>64</v>
          </cell>
          <cell r="L24">
            <v>242</v>
          </cell>
          <cell r="M24">
            <v>450</v>
          </cell>
          <cell r="N24">
            <v>60</v>
          </cell>
          <cell r="O24">
            <v>11</v>
          </cell>
          <cell r="P24">
            <v>14</v>
          </cell>
          <cell r="Q24">
            <v>1199</v>
          </cell>
          <cell r="R24" t="str">
            <v>Yes</v>
          </cell>
          <cell r="S24">
            <v>1149</v>
          </cell>
          <cell r="T24">
            <v>9.15</v>
          </cell>
          <cell r="U24">
            <v>15.18</v>
          </cell>
        </row>
        <row r="25">
          <cell r="A25">
            <v>27</v>
          </cell>
          <cell r="B25" t="str">
            <v>Etienne Morineau</v>
          </cell>
          <cell r="C25" t="str">
            <v>France</v>
          </cell>
          <cell r="D25" t="str">
            <v>M</v>
          </cell>
          <cell r="E25">
            <v>87</v>
          </cell>
          <cell r="F25">
            <v>73</v>
          </cell>
          <cell r="G25">
            <v>54</v>
          </cell>
          <cell r="H25">
            <v>214</v>
          </cell>
          <cell r="I25">
            <v>84</v>
          </cell>
          <cell r="J25">
            <v>91</v>
          </cell>
          <cell r="K25">
            <v>66</v>
          </cell>
          <cell r="L25">
            <v>241</v>
          </cell>
          <cell r="M25">
            <v>455</v>
          </cell>
          <cell r="N25">
            <v>30</v>
          </cell>
          <cell r="P25">
            <v>11</v>
          </cell>
          <cell r="Q25">
            <v>1124</v>
          </cell>
          <cell r="R25" t="str">
            <v>Yes</v>
          </cell>
          <cell r="S25">
            <v>1074</v>
          </cell>
          <cell r="T25">
            <v>11.2</v>
          </cell>
          <cell r="U25">
            <v>16.47</v>
          </cell>
        </row>
        <row r="26">
          <cell r="A26">
            <v>28</v>
          </cell>
          <cell r="B26" t="str">
            <v>Frank Fingerhut</v>
          </cell>
          <cell r="C26" t="str">
            <v>Germany</v>
          </cell>
          <cell r="D26" t="str">
            <v>M</v>
          </cell>
          <cell r="E26">
            <v>102</v>
          </cell>
          <cell r="F26">
            <v>92</v>
          </cell>
          <cell r="G26">
            <v>82</v>
          </cell>
          <cell r="H26">
            <v>276</v>
          </cell>
          <cell r="I26">
            <v>92</v>
          </cell>
          <cell r="J26">
            <v>85</v>
          </cell>
          <cell r="K26">
            <v>77</v>
          </cell>
          <cell r="L26">
            <v>254</v>
          </cell>
          <cell r="M26">
            <v>530</v>
          </cell>
          <cell r="N26">
            <v>45</v>
          </cell>
          <cell r="P26">
            <v>9</v>
          </cell>
          <cell r="Q26">
            <v>1106</v>
          </cell>
          <cell r="R26" t="str">
            <v>Yes</v>
          </cell>
          <cell r="S26">
            <v>1056</v>
          </cell>
        </row>
        <row r="27">
          <cell r="A27">
            <v>30</v>
          </cell>
          <cell r="B27" t="str">
            <v>František Stejskal</v>
          </cell>
          <cell r="C27" t="str">
            <v>Czechia</v>
          </cell>
          <cell r="D27" t="str">
            <v>M</v>
          </cell>
          <cell r="E27">
            <v>90</v>
          </cell>
          <cell r="F27">
            <v>84</v>
          </cell>
          <cell r="G27">
            <v>52</v>
          </cell>
          <cell r="H27">
            <v>226</v>
          </cell>
          <cell r="I27">
            <v>98</v>
          </cell>
          <cell r="J27">
            <v>92</v>
          </cell>
          <cell r="K27">
            <v>70</v>
          </cell>
          <cell r="L27">
            <v>260</v>
          </cell>
          <cell r="M27">
            <v>486</v>
          </cell>
          <cell r="N27">
            <v>30</v>
          </cell>
          <cell r="O27">
            <v>21</v>
          </cell>
          <cell r="P27">
            <v>12</v>
          </cell>
          <cell r="Q27">
            <v>1125</v>
          </cell>
          <cell r="R27" t="str">
            <v>Yes</v>
          </cell>
          <cell r="S27">
            <v>1075</v>
          </cell>
          <cell r="T27">
            <v>11.48</v>
          </cell>
          <cell r="U27">
            <v>7.04</v>
          </cell>
        </row>
        <row r="28">
          <cell r="A28">
            <v>32</v>
          </cell>
          <cell r="B28" t="str">
            <v>Gaetan Freydt-Drouan</v>
          </cell>
          <cell r="C28" t="str">
            <v>France</v>
          </cell>
          <cell r="D28" t="str">
            <v>M</v>
          </cell>
          <cell r="E28">
            <v>99</v>
          </cell>
          <cell r="F28">
            <v>72</v>
          </cell>
          <cell r="G28">
            <v>56</v>
          </cell>
          <cell r="H28">
            <v>227</v>
          </cell>
          <cell r="I28">
            <v>71</v>
          </cell>
          <cell r="J28">
            <v>46</v>
          </cell>
          <cell r="K28">
            <v>41</v>
          </cell>
          <cell r="L28">
            <v>158</v>
          </cell>
          <cell r="M28">
            <v>385</v>
          </cell>
          <cell r="N28">
            <v>25</v>
          </cell>
          <cell r="O28">
            <v>9</v>
          </cell>
          <cell r="P28">
            <v>16</v>
          </cell>
          <cell r="S28">
            <v>0</v>
          </cell>
          <cell r="T28">
            <v>15.22</v>
          </cell>
          <cell r="U28">
            <v>4.0999999999999996</v>
          </cell>
        </row>
        <row r="29">
          <cell r="A29">
            <v>33</v>
          </cell>
          <cell r="B29" t="str">
            <v>Gareth Hawkes</v>
          </cell>
          <cell r="C29" t="str">
            <v>UK</v>
          </cell>
          <cell r="D29" t="str">
            <v>M</v>
          </cell>
          <cell r="E29">
            <v>92</v>
          </cell>
          <cell r="F29">
            <v>53</v>
          </cell>
          <cell r="G29">
            <v>27</v>
          </cell>
          <cell r="H29">
            <v>172</v>
          </cell>
          <cell r="I29">
            <v>83</v>
          </cell>
          <cell r="J29">
            <v>45</v>
          </cell>
          <cell r="K29">
            <v>37</v>
          </cell>
          <cell r="L29">
            <v>165</v>
          </cell>
          <cell r="M29">
            <v>337</v>
          </cell>
          <cell r="N29">
            <v>25</v>
          </cell>
          <cell r="O29">
            <v>13</v>
          </cell>
          <cell r="P29">
            <v>9</v>
          </cell>
          <cell r="Q29">
            <v>1140</v>
          </cell>
          <cell r="R29" t="str">
            <v>Yes</v>
          </cell>
          <cell r="S29">
            <v>1090</v>
          </cell>
          <cell r="T29">
            <v>7.89</v>
          </cell>
          <cell r="U29">
            <v>15</v>
          </cell>
        </row>
        <row r="30">
          <cell r="A30">
            <v>34</v>
          </cell>
          <cell r="B30" t="str">
            <v>George Binning</v>
          </cell>
          <cell r="C30" t="str">
            <v>UK</v>
          </cell>
          <cell r="D30" t="str">
            <v>M</v>
          </cell>
          <cell r="E30">
            <v>86</v>
          </cell>
          <cell r="F30">
            <v>39</v>
          </cell>
          <cell r="G30">
            <v>8</v>
          </cell>
          <cell r="H30">
            <v>133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133</v>
          </cell>
          <cell r="S30">
            <v>0</v>
          </cell>
        </row>
        <row r="31">
          <cell r="A31">
            <v>35</v>
          </cell>
          <cell r="B31" t="str">
            <v>George Leeming</v>
          </cell>
          <cell r="C31" t="str">
            <v>UK</v>
          </cell>
          <cell r="D31" t="str">
            <v>M</v>
          </cell>
          <cell r="E31">
            <v>91</v>
          </cell>
          <cell r="F31">
            <v>72</v>
          </cell>
          <cell r="G31">
            <v>49</v>
          </cell>
          <cell r="H31">
            <v>212</v>
          </cell>
          <cell r="I31">
            <v>88</v>
          </cell>
          <cell r="J31">
            <v>69</v>
          </cell>
          <cell r="K31">
            <v>34</v>
          </cell>
          <cell r="L31">
            <v>191</v>
          </cell>
          <cell r="M31">
            <v>403</v>
          </cell>
          <cell r="N31">
            <v>55</v>
          </cell>
          <cell r="P31">
            <v>11</v>
          </cell>
          <cell r="S31">
            <v>0</v>
          </cell>
        </row>
        <row r="32">
          <cell r="A32">
            <v>36</v>
          </cell>
          <cell r="B32" t="str">
            <v>Georges Cuvillier</v>
          </cell>
          <cell r="C32" t="str">
            <v>Belgium</v>
          </cell>
          <cell r="D32" t="str">
            <v>M</v>
          </cell>
          <cell r="E32">
            <v>90</v>
          </cell>
          <cell r="F32">
            <v>52</v>
          </cell>
          <cell r="G32">
            <v>9</v>
          </cell>
          <cell r="H32">
            <v>151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151</v>
          </cell>
          <cell r="S32">
            <v>0</v>
          </cell>
        </row>
        <row r="33">
          <cell r="A33">
            <v>37</v>
          </cell>
          <cell r="B33" t="str">
            <v>Graham Monkman</v>
          </cell>
          <cell r="C33" t="str">
            <v>UK</v>
          </cell>
          <cell r="D33" t="str">
            <v>M</v>
          </cell>
          <cell r="E33">
            <v>78</v>
          </cell>
          <cell r="F33">
            <v>70</v>
          </cell>
          <cell r="G33">
            <v>18</v>
          </cell>
          <cell r="H33">
            <v>166</v>
          </cell>
          <cell r="I33">
            <v>76</v>
          </cell>
          <cell r="J33">
            <v>59</v>
          </cell>
          <cell r="K33">
            <v>28</v>
          </cell>
          <cell r="L33">
            <v>163</v>
          </cell>
          <cell r="M33">
            <v>329</v>
          </cell>
          <cell r="P33">
            <v>6</v>
          </cell>
          <cell r="S33">
            <v>0</v>
          </cell>
          <cell r="T33">
            <v>10.199999999999999</v>
          </cell>
          <cell r="U33">
            <v>13.26</v>
          </cell>
        </row>
        <row r="34">
          <cell r="A34">
            <v>38</v>
          </cell>
          <cell r="B34" t="str">
            <v>Greg Baxter</v>
          </cell>
          <cell r="C34" t="str">
            <v>UK</v>
          </cell>
          <cell r="D34" t="str">
            <v>M</v>
          </cell>
          <cell r="E34">
            <v>79</v>
          </cell>
          <cell r="F34">
            <v>63</v>
          </cell>
          <cell r="G34">
            <v>34</v>
          </cell>
          <cell r="H34">
            <v>176</v>
          </cell>
          <cell r="I34">
            <v>72</v>
          </cell>
          <cell r="J34">
            <v>45</v>
          </cell>
          <cell r="K34">
            <v>57</v>
          </cell>
          <cell r="L34">
            <v>174</v>
          </cell>
          <cell r="M34">
            <v>350</v>
          </cell>
          <cell r="N34">
            <v>20</v>
          </cell>
          <cell r="O34">
            <v>11</v>
          </cell>
          <cell r="P34">
            <v>10</v>
          </cell>
          <cell r="Q34">
            <v>1355</v>
          </cell>
          <cell r="R34" t="str">
            <v>No</v>
          </cell>
          <cell r="S34">
            <v>1355</v>
          </cell>
          <cell r="T34">
            <v>7.2</v>
          </cell>
          <cell r="U34">
            <v>10.44</v>
          </cell>
        </row>
        <row r="35">
          <cell r="A35">
            <v>39</v>
          </cell>
          <cell r="B35" t="str">
            <v>Gregor Paprocki</v>
          </cell>
          <cell r="C35" t="str">
            <v>Poland</v>
          </cell>
          <cell r="D35" t="str">
            <v>M</v>
          </cell>
          <cell r="E35">
            <v>95</v>
          </cell>
          <cell r="F35">
            <v>75</v>
          </cell>
          <cell r="G35">
            <v>53</v>
          </cell>
          <cell r="H35">
            <v>223</v>
          </cell>
          <cell r="I35">
            <v>99</v>
          </cell>
          <cell r="J35">
            <v>94</v>
          </cell>
          <cell r="K35">
            <v>60</v>
          </cell>
          <cell r="L35">
            <v>253</v>
          </cell>
          <cell r="M35">
            <v>476</v>
          </cell>
          <cell r="N35">
            <v>45</v>
          </cell>
          <cell r="O35">
            <v>11</v>
          </cell>
          <cell r="P35">
            <v>13</v>
          </cell>
          <cell r="Q35">
            <v>1212</v>
          </cell>
          <cell r="R35" t="str">
            <v>No</v>
          </cell>
          <cell r="S35">
            <v>1212</v>
          </cell>
          <cell r="T35">
            <v>7.88</v>
          </cell>
          <cell r="U35">
            <v>22.63</v>
          </cell>
        </row>
        <row r="36">
          <cell r="A36">
            <v>40</v>
          </cell>
          <cell r="B36" t="str">
            <v>Jace Waterman</v>
          </cell>
          <cell r="C36" t="str">
            <v>UK</v>
          </cell>
          <cell r="D36" t="str">
            <v>M</v>
          </cell>
          <cell r="E36">
            <v>50</v>
          </cell>
          <cell r="F36">
            <v>64</v>
          </cell>
          <cell r="G36">
            <v>20</v>
          </cell>
          <cell r="H36">
            <v>134</v>
          </cell>
          <cell r="I36">
            <v>74</v>
          </cell>
          <cell r="J36">
            <v>42</v>
          </cell>
          <cell r="K36">
            <v>41</v>
          </cell>
          <cell r="L36">
            <v>157</v>
          </cell>
          <cell r="M36">
            <v>291</v>
          </cell>
          <cell r="N36">
            <v>30</v>
          </cell>
          <cell r="O36">
            <v>10</v>
          </cell>
          <cell r="P36">
            <v>8</v>
          </cell>
          <cell r="Q36">
            <v>1025</v>
          </cell>
          <cell r="R36" t="str">
            <v>No</v>
          </cell>
          <cell r="S36">
            <v>1025</v>
          </cell>
          <cell r="U36">
            <v>16.87</v>
          </cell>
        </row>
        <row r="37">
          <cell r="A37">
            <v>41</v>
          </cell>
          <cell r="B37" t="str">
            <v>Jean-Yves Gautier</v>
          </cell>
          <cell r="C37" t="str">
            <v>France</v>
          </cell>
          <cell r="D37" t="str">
            <v>M</v>
          </cell>
          <cell r="E37">
            <v>89</v>
          </cell>
          <cell r="F37">
            <v>90</v>
          </cell>
          <cell r="G37">
            <v>49</v>
          </cell>
          <cell r="H37">
            <v>228</v>
          </cell>
          <cell r="I37">
            <v>83</v>
          </cell>
          <cell r="J37">
            <v>82</v>
          </cell>
          <cell r="K37">
            <v>54</v>
          </cell>
          <cell r="L37">
            <v>219</v>
          </cell>
          <cell r="M37">
            <v>447</v>
          </cell>
          <cell r="N37">
            <v>35</v>
          </cell>
          <cell r="P37">
            <v>13</v>
          </cell>
          <cell r="S37">
            <v>0</v>
          </cell>
          <cell r="T37">
            <v>10.42</v>
          </cell>
          <cell r="U37">
            <v>7.75</v>
          </cell>
        </row>
        <row r="38">
          <cell r="A38">
            <v>42</v>
          </cell>
          <cell r="B38" t="str">
            <v>Jesse Eng</v>
          </cell>
          <cell r="C38" t="str">
            <v>USA</v>
          </cell>
          <cell r="D38" t="str">
            <v>M</v>
          </cell>
          <cell r="E38">
            <v>88</v>
          </cell>
          <cell r="F38">
            <v>62</v>
          </cell>
          <cell r="G38">
            <v>35</v>
          </cell>
          <cell r="H38">
            <v>185</v>
          </cell>
          <cell r="I38">
            <v>56</v>
          </cell>
          <cell r="J38">
            <v>33</v>
          </cell>
          <cell r="K38">
            <v>27</v>
          </cell>
          <cell r="L38">
            <v>116</v>
          </cell>
          <cell r="M38">
            <v>301</v>
          </cell>
          <cell r="Q38">
            <v>2000</v>
          </cell>
          <cell r="R38" t="str">
            <v>No</v>
          </cell>
          <cell r="S38">
            <v>2000</v>
          </cell>
        </row>
        <row r="39">
          <cell r="A39">
            <v>43</v>
          </cell>
          <cell r="B39" t="str">
            <v>Johan Aline</v>
          </cell>
          <cell r="C39" t="str">
            <v>France</v>
          </cell>
          <cell r="D39" t="str">
            <v>M</v>
          </cell>
          <cell r="E39">
            <v>56</v>
          </cell>
          <cell r="F39">
            <v>36</v>
          </cell>
          <cell r="G39">
            <v>33</v>
          </cell>
          <cell r="H39">
            <v>125</v>
          </cell>
          <cell r="I39">
            <v>76</v>
          </cell>
          <cell r="J39">
            <v>76</v>
          </cell>
          <cell r="K39">
            <v>37</v>
          </cell>
          <cell r="L39">
            <v>189</v>
          </cell>
          <cell r="M39">
            <v>314</v>
          </cell>
          <cell r="N39">
            <v>30</v>
          </cell>
          <cell r="O39">
            <v>15</v>
          </cell>
          <cell r="P39">
            <v>10</v>
          </cell>
          <cell r="Q39">
            <v>914</v>
          </cell>
          <cell r="R39" t="str">
            <v>Yes</v>
          </cell>
          <cell r="S39">
            <v>864</v>
          </cell>
          <cell r="T39">
            <v>9.27</v>
          </cell>
        </row>
        <row r="40">
          <cell r="A40">
            <v>44</v>
          </cell>
          <cell r="B40" t="str">
            <v>John Grabowski</v>
          </cell>
          <cell r="C40" t="str">
            <v>USA</v>
          </cell>
          <cell r="D40" t="str">
            <v>M</v>
          </cell>
          <cell r="E40">
            <v>96</v>
          </cell>
          <cell r="F40">
            <v>71</v>
          </cell>
          <cell r="G40">
            <v>46</v>
          </cell>
          <cell r="H40">
            <v>213</v>
          </cell>
          <cell r="I40">
            <v>93</v>
          </cell>
          <cell r="J40">
            <v>73</v>
          </cell>
          <cell r="K40">
            <v>62</v>
          </cell>
          <cell r="L40">
            <v>228</v>
          </cell>
          <cell r="M40">
            <v>441</v>
          </cell>
          <cell r="N40">
            <v>30</v>
          </cell>
          <cell r="O40">
            <v>9</v>
          </cell>
          <cell r="P40">
            <v>11</v>
          </cell>
          <cell r="Q40">
            <v>1259</v>
          </cell>
          <cell r="R40" t="str">
            <v>Yes</v>
          </cell>
          <cell r="S40">
            <v>1209</v>
          </cell>
        </row>
        <row r="41">
          <cell r="A41">
            <v>46</v>
          </cell>
          <cell r="B41" t="str">
            <v>Jonathan Grasset</v>
          </cell>
          <cell r="C41" t="str">
            <v>France</v>
          </cell>
          <cell r="D41" t="str">
            <v>M</v>
          </cell>
          <cell r="E41">
            <v>84</v>
          </cell>
          <cell r="F41">
            <v>39</v>
          </cell>
          <cell r="G41">
            <v>32</v>
          </cell>
          <cell r="H41">
            <v>155</v>
          </cell>
          <cell r="I41">
            <v>83</v>
          </cell>
          <cell r="J41">
            <v>68</v>
          </cell>
          <cell r="K41">
            <v>54</v>
          </cell>
          <cell r="L41">
            <v>205</v>
          </cell>
          <cell r="M41">
            <v>360</v>
          </cell>
          <cell r="N41">
            <v>15</v>
          </cell>
          <cell r="O41">
            <v>14</v>
          </cell>
          <cell r="P41">
            <v>12</v>
          </cell>
          <cell r="Q41">
            <v>1083</v>
          </cell>
          <cell r="R41" t="str">
            <v>Yes</v>
          </cell>
          <cell r="S41">
            <v>1033</v>
          </cell>
          <cell r="T41">
            <v>13.85</v>
          </cell>
          <cell r="U41">
            <v>16</v>
          </cell>
        </row>
        <row r="42">
          <cell r="A42">
            <v>48</v>
          </cell>
          <cell r="B42" t="str">
            <v>Keith Commons</v>
          </cell>
          <cell r="C42" t="str">
            <v>UK</v>
          </cell>
          <cell r="D42" t="str">
            <v>M</v>
          </cell>
          <cell r="E42">
            <v>86</v>
          </cell>
          <cell r="F42">
            <v>78</v>
          </cell>
          <cell r="G42">
            <v>37</v>
          </cell>
          <cell r="H42">
            <v>201</v>
          </cell>
          <cell r="I42">
            <v>83</v>
          </cell>
          <cell r="J42">
            <v>55</v>
          </cell>
          <cell r="K42">
            <v>34</v>
          </cell>
          <cell r="L42">
            <v>172</v>
          </cell>
          <cell r="M42">
            <v>373</v>
          </cell>
          <cell r="O42">
            <v>10</v>
          </cell>
          <cell r="S42">
            <v>0</v>
          </cell>
        </row>
        <row r="43">
          <cell r="A43">
            <v>49</v>
          </cell>
          <cell r="B43" t="str">
            <v>Konstantin Malyshev</v>
          </cell>
          <cell r="C43" t="str">
            <v>Russia</v>
          </cell>
          <cell r="D43" t="str">
            <v>M</v>
          </cell>
          <cell r="E43">
            <v>96</v>
          </cell>
          <cell r="F43">
            <v>91</v>
          </cell>
          <cell r="G43">
            <v>68</v>
          </cell>
          <cell r="H43">
            <v>255</v>
          </cell>
          <cell r="I43">
            <v>93</v>
          </cell>
          <cell r="J43">
            <v>92</v>
          </cell>
          <cell r="K43">
            <v>80</v>
          </cell>
          <cell r="L43">
            <v>265</v>
          </cell>
          <cell r="M43">
            <v>520</v>
          </cell>
          <cell r="N43">
            <v>70</v>
          </cell>
          <cell r="O43">
            <v>21</v>
          </cell>
          <cell r="Q43">
            <v>955</v>
          </cell>
          <cell r="R43" t="str">
            <v>Yes</v>
          </cell>
          <cell r="S43">
            <v>905</v>
          </cell>
          <cell r="U43">
            <v>22.52</v>
          </cell>
        </row>
        <row r="44">
          <cell r="A44">
            <v>50</v>
          </cell>
          <cell r="B44" t="str">
            <v>Le Gallo Gurvand</v>
          </cell>
          <cell r="C44" t="str">
            <v>France</v>
          </cell>
          <cell r="D44" t="str">
            <v>M</v>
          </cell>
          <cell r="E44">
            <v>89</v>
          </cell>
          <cell r="F44">
            <v>54</v>
          </cell>
          <cell r="G44">
            <v>22</v>
          </cell>
          <cell r="H44">
            <v>165</v>
          </cell>
          <cell r="I44">
            <v>91</v>
          </cell>
          <cell r="J44">
            <v>82</v>
          </cell>
          <cell r="K44">
            <v>49</v>
          </cell>
          <cell r="L44">
            <v>222</v>
          </cell>
          <cell r="M44">
            <v>387</v>
          </cell>
          <cell r="N44">
            <v>30</v>
          </cell>
          <cell r="O44">
            <v>13</v>
          </cell>
          <cell r="P44">
            <v>12</v>
          </cell>
          <cell r="Q44">
            <v>2000</v>
          </cell>
          <cell r="R44" t="str">
            <v>No</v>
          </cell>
          <cell r="S44">
            <v>2000</v>
          </cell>
          <cell r="T44">
            <v>9.31</v>
          </cell>
        </row>
        <row r="45">
          <cell r="A45">
            <v>51</v>
          </cell>
          <cell r="B45" t="str">
            <v>Lee Cheeseman</v>
          </cell>
          <cell r="C45" t="str">
            <v>UK</v>
          </cell>
          <cell r="D45" t="str">
            <v>M</v>
          </cell>
          <cell r="E45">
            <v>82</v>
          </cell>
          <cell r="F45">
            <v>73</v>
          </cell>
          <cell r="G45">
            <v>47</v>
          </cell>
          <cell r="H45">
            <v>202</v>
          </cell>
          <cell r="I45">
            <v>75</v>
          </cell>
          <cell r="J45">
            <v>57</v>
          </cell>
          <cell r="K45">
            <v>57</v>
          </cell>
          <cell r="L45">
            <v>189</v>
          </cell>
          <cell r="M45">
            <v>391</v>
          </cell>
          <cell r="N45">
            <v>25</v>
          </cell>
          <cell r="O45">
            <v>10</v>
          </cell>
          <cell r="P45">
            <v>13</v>
          </cell>
          <cell r="S45">
            <v>0</v>
          </cell>
        </row>
        <row r="46">
          <cell r="A46">
            <v>52</v>
          </cell>
          <cell r="B46" t="str">
            <v>Ludovic Jezequel</v>
          </cell>
          <cell r="C46" t="str">
            <v>France</v>
          </cell>
          <cell r="D46" t="str">
            <v>M</v>
          </cell>
          <cell r="E46">
            <v>85</v>
          </cell>
          <cell r="F46">
            <v>35</v>
          </cell>
          <cell r="G46">
            <v>20</v>
          </cell>
          <cell r="H46">
            <v>140</v>
          </cell>
          <cell r="I46">
            <v>65</v>
          </cell>
          <cell r="J46">
            <v>56</v>
          </cell>
          <cell r="K46">
            <v>21</v>
          </cell>
          <cell r="L46">
            <v>142</v>
          </cell>
          <cell r="M46">
            <v>282</v>
          </cell>
          <cell r="N46">
            <v>15</v>
          </cell>
          <cell r="P46">
            <v>7</v>
          </cell>
          <cell r="S46">
            <v>0</v>
          </cell>
          <cell r="T46">
            <v>8</v>
          </cell>
          <cell r="U46">
            <v>13.8</v>
          </cell>
        </row>
        <row r="47">
          <cell r="A47">
            <v>53</v>
          </cell>
          <cell r="B47" t="str">
            <v>Marcus Pehart</v>
          </cell>
          <cell r="C47" t="str">
            <v>Sweden</v>
          </cell>
          <cell r="D47" t="str">
            <v>M</v>
          </cell>
          <cell r="E47">
            <v>83</v>
          </cell>
          <cell r="F47">
            <v>71</v>
          </cell>
          <cell r="G47">
            <v>47</v>
          </cell>
          <cell r="H47">
            <v>201</v>
          </cell>
          <cell r="I47">
            <v>84</v>
          </cell>
          <cell r="J47">
            <v>63</v>
          </cell>
          <cell r="K47">
            <v>58</v>
          </cell>
          <cell r="L47">
            <v>205</v>
          </cell>
          <cell r="M47">
            <v>406</v>
          </cell>
          <cell r="P47">
            <v>15</v>
          </cell>
          <cell r="Q47">
            <v>1030</v>
          </cell>
          <cell r="R47" t="str">
            <v>Yes</v>
          </cell>
          <cell r="S47">
            <v>980</v>
          </cell>
        </row>
        <row r="48">
          <cell r="A48">
            <v>54</v>
          </cell>
          <cell r="B48" t="str">
            <v>Mark Bond</v>
          </cell>
          <cell r="C48" t="str">
            <v>UK</v>
          </cell>
          <cell r="D48" t="str">
            <v>M</v>
          </cell>
          <cell r="E48">
            <v>63</v>
          </cell>
          <cell r="F48">
            <v>37</v>
          </cell>
          <cell r="G48">
            <v>20</v>
          </cell>
          <cell r="H48">
            <v>120</v>
          </cell>
          <cell r="I48">
            <v>87</v>
          </cell>
          <cell r="J48">
            <v>52</v>
          </cell>
          <cell r="K48">
            <v>40</v>
          </cell>
          <cell r="L48">
            <v>179</v>
          </cell>
          <cell r="M48">
            <v>299</v>
          </cell>
          <cell r="N48">
            <v>30</v>
          </cell>
          <cell r="P48">
            <v>9</v>
          </cell>
          <cell r="S48">
            <v>0</v>
          </cell>
        </row>
        <row r="49">
          <cell r="A49">
            <v>55</v>
          </cell>
          <cell r="B49" t="str">
            <v>Mark Lee</v>
          </cell>
          <cell r="C49" t="str">
            <v>UK</v>
          </cell>
          <cell r="D49" t="str">
            <v>M</v>
          </cell>
          <cell r="E49">
            <v>68</v>
          </cell>
          <cell r="F49">
            <v>16</v>
          </cell>
          <cell r="G49">
            <v>34</v>
          </cell>
          <cell r="H49">
            <v>118</v>
          </cell>
          <cell r="I49">
            <v>81</v>
          </cell>
          <cell r="J49">
            <v>47</v>
          </cell>
          <cell r="K49">
            <v>59</v>
          </cell>
          <cell r="L49">
            <v>187</v>
          </cell>
          <cell r="M49">
            <v>305</v>
          </cell>
          <cell r="N49">
            <v>-5</v>
          </cell>
          <cell r="O49">
            <v>12</v>
          </cell>
          <cell r="P49">
            <v>14</v>
          </cell>
          <cell r="Q49">
            <v>2000</v>
          </cell>
          <cell r="R49" t="str">
            <v>No</v>
          </cell>
          <cell r="S49">
            <v>2000</v>
          </cell>
          <cell r="T49">
            <v>14.1</v>
          </cell>
          <cell r="U49">
            <v>13.31</v>
          </cell>
        </row>
        <row r="50">
          <cell r="A50">
            <v>56</v>
          </cell>
          <cell r="B50" t="str">
            <v>Mark Temple</v>
          </cell>
          <cell r="C50" t="str">
            <v>UK</v>
          </cell>
          <cell r="D50" t="str">
            <v>M</v>
          </cell>
          <cell r="E50">
            <v>93</v>
          </cell>
          <cell r="F50">
            <v>64</v>
          </cell>
          <cell r="G50">
            <v>57</v>
          </cell>
          <cell r="H50">
            <v>214</v>
          </cell>
          <cell r="I50">
            <v>88</v>
          </cell>
          <cell r="J50">
            <v>93</v>
          </cell>
          <cell r="K50">
            <v>62</v>
          </cell>
          <cell r="L50">
            <v>243</v>
          </cell>
          <cell r="M50">
            <v>457</v>
          </cell>
          <cell r="N50">
            <v>55</v>
          </cell>
          <cell r="O50">
            <v>12</v>
          </cell>
          <cell r="P50">
            <v>9</v>
          </cell>
          <cell r="Q50">
            <v>1217</v>
          </cell>
          <cell r="R50" t="str">
            <v>No</v>
          </cell>
          <cell r="S50">
            <v>1217</v>
          </cell>
        </row>
        <row r="51">
          <cell r="A51">
            <v>57</v>
          </cell>
          <cell r="B51" t="str">
            <v>Markus Kuosmanen</v>
          </cell>
          <cell r="C51" t="str">
            <v>Sweden</v>
          </cell>
          <cell r="D51" t="str">
            <v>M</v>
          </cell>
          <cell r="E51">
            <v>68</v>
          </cell>
          <cell r="F51">
            <v>42</v>
          </cell>
          <cell r="G51">
            <v>10</v>
          </cell>
          <cell r="H51">
            <v>120</v>
          </cell>
          <cell r="I51">
            <v>65</v>
          </cell>
          <cell r="J51">
            <v>28</v>
          </cell>
          <cell r="K51">
            <v>21</v>
          </cell>
          <cell r="L51">
            <v>114</v>
          </cell>
          <cell r="M51">
            <v>234</v>
          </cell>
          <cell r="N51">
            <v>0</v>
          </cell>
          <cell r="O51">
            <v>3</v>
          </cell>
          <cell r="P51">
            <v>7</v>
          </cell>
          <cell r="Q51">
            <v>1346</v>
          </cell>
          <cell r="R51" t="str">
            <v>Yes</v>
          </cell>
          <cell r="S51">
            <v>1296</v>
          </cell>
        </row>
        <row r="52">
          <cell r="A52">
            <v>58</v>
          </cell>
          <cell r="B52" t="str">
            <v>Martin Dale</v>
          </cell>
          <cell r="C52" t="str">
            <v>UK</v>
          </cell>
          <cell r="D52" t="str">
            <v>M</v>
          </cell>
          <cell r="E52">
            <v>62</v>
          </cell>
          <cell r="F52">
            <v>38</v>
          </cell>
          <cell r="G52">
            <v>18</v>
          </cell>
          <cell r="H52">
            <v>118</v>
          </cell>
          <cell r="I52">
            <v>70</v>
          </cell>
          <cell r="J52">
            <v>57</v>
          </cell>
          <cell r="K52">
            <v>36</v>
          </cell>
          <cell r="L52">
            <v>163</v>
          </cell>
          <cell r="M52">
            <v>281</v>
          </cell>
          <cell r="O52">
            <v>7</v>
          </cell>
          <cell r="S52">
            <v>0</v>
          </cell>
        </row>
        <row r="53">
          <cell r="A53">
            <v>59</v>
          </cell>
          <cell r="B53" t="str">
            <v>Matti Sairanen</v>
          </cell>
          <cell r="C53" t="str">
            <v>Finland</v>
          </cell>
          <cell r="D53" t="str">
            <v>M</v>
          </cell>
          <cell r="E53">
            <v>56</v>
          </cell>
          <cell r="F53">
            <v>42</v>
          </cell>
          <cell r="G53">
            <v>7</v>
          </cell>
          <cell r="H53">
            <v>105</v>
          </cell>
          <cell r="I53">
            <v>49</v>
          </cell>
          <cell r="J53">
            <v>43</v>
          </cell>
          <cell r="K53">
            <v>29</v>
          </cell>
          <cell r="L53">
            <v>121</v>
          </cell>
          <cell r="M53">
            <v>226</v>
          </cell>
          <cell r="N53">
            <v>10</v>
          </cell>
          <cell r="O53">
            <v>6</v>
          </cell>
          <cell r="P53">
            <v>10</v>
          </cell>
          <cell r="Q53">
            <v>2000</v>
          </cell>
          <cell r="R53" t="str">
            <v>No</v>
          </cell>
          <cell r="S53">
            <v>2000</v>
          </cell>
          <cell r="T53">
            <v>4.7</v>
          </cell>
          <cell r="U53">
            <v>7.42</v>
          </cell>
        </row>
        <row r="54">
          <cell r="A54">
            <v>60</v>
          </cell>
          <cell r="B54" t="str">
            <v>Michael Abberton</v>
          </cell>
          <cell r="C54" t="str">
            <v>UK</v>
          </cell>
          <cell r="D54" t="str">
            <v>M</v>
          </cell>
          <cell r="E54">
            <v>66</v>
          </cell>
          <cell r="F54">
            <v>44</v>
          </cell>
          <cell r="G54">
            <v>2</v>
          </cell>
          <cell r="H54">
            <v>112</v>
          </cell>
          <cell r="I54">
            <v>43</v>
          </cell>
          <cell r="J54">
            <v>12</v>
          </cell>
          <cell r="K54">
            <v>23</v>
          </cell>
          <cell r="L54">
            <v>78</v>
          </cell>
          <cell r="M54">
            <v>190</v>
          </cell>
          <cell r="N54">
            <v>10</v>
          </cell>
          <cell r="P54">
            <v>9</v>
          </cell>
          <cell r="S54">
            <v>0</v>
          </cell>
        </row>
        <row r="55">
          <cell r="A55">
            <v>61</v>
          </cell>
          <cell r="B55" t="str">
            <v>Mikey Atkins</v>
          </cell>
          <cell r="C55" t="str">
            <v>UK</v>
          </cell>
          <cell r="D55" t="str">
            <v>M</v>
          </cell>
          <cell r="E55">
            <v>84</v>
          </cell>
          <cell r="F55">
            <v>56</v>
          </cell>
          <cell r="G55">
            <v>10</v>
          </cell>
          <cell r="H55">
            <v>150</v>
          </cell>
          <cell r="I55">
            <v>64</v>
          </cell>
          <cell r="J55">
            <v>40</v>
          </cell>
          <cell r="K55">
            <v>34</v>
          </cell>
          <cell r="L55">
            <v>138</v>
          </cell>
          <cell r="M55">
            <v>288</v>
          </cell>
          <cell r="N55">
            <v>10</v>
          </cell>
          <cell r="P55">
            <v>12</v>
          </cell>
          <cell r="Q55">
            <v>1327</v>
          </cell>
          <cell r="R55" t="str">
            <v>No</v>
          </cell>
          <cell r="S55">
            <v>1327</v>
          </cell>
        </row>
        <row r="56">
          <cell r="A56">
            <v>62</v>
          </cell>
          <cell r="B56" t="str">
            <v>Milan Novák</v>
          </cell>
          <cell r="C56" t="str">
            <v>Czechia</v>
          </cell>
          <cell r="D56" t="str">
            <v>M</v>
          </cell>
          <cell r="E56">
            <v>88</v>
          </cell>
          <cell r="F56">
            <v>83</v>
          </cell>
          <cell r="G56">
            <v>66</v>
          </cell>
          <cell r="H56">
            <v>237</v>
          </cell>
          <cell r="I56">
            <v>94</v>
          </cell>
          <cell r="J56">
            <v>79</v>
          </cell>
          <cell r="K56">
            <v>72</v>
          </cell>
          <cell r="L56">
            <v>245</v>
          </cell>
          <cell r="M56">
            <v>482</v>
          </cell>
          <cell r="N56">
            <v>40</v>
          </cell>
          <cell r="O56">
            <v>11</v>
          </cell>
          <cell r="P56">
            <v>18</v>
          </cell>
          <cell r="Q56">
            <v>1130</v>
          </cell>
          <cell r="R56" t="str">
            <v>Yes</v>
          </cell>
          <cell r="S56">
            <v>1080</v>
          </cell>
          <cell r="T56">
            <v>14.32</v>
          </cell>
          <cell r="U56">
            <v>19.21</v>
          </cell>
        </row>
        <row r="57">
          <cell r="A57">
            <v>63</v>
          </cell>
          <cell r="B57" t="str">
            <v>Mo Gagawara</v>
          </cell>
          <cell r="C57" t="str">
            <v>UK</v>
          </cell>
          <cell r="D57" t="str">
            <v>M</v>
          </cell>
          <cell r="E57">
            <v>88</v>
          </cell>
          <cell r="F57">
            <v>66</v>
          </cell>
          <cell r="G57">
            <v>45</v>
          </cell>
          <cell r="H57">
            <v>199</v>
          </cell>
          <cell r="I57">
            <v>94</v>
          </cell>
          <cell r="J57">
            <v>77</v>
          </cell>
          <cell r="K57">
            <v>73</v>
          </cell>
          <cell r="L57">
            <v>244</v>
          </cell>
          <cell r="M57">
            <v>443</v>
          </cell>
          <cell r="N57">
            <v>15</v>
          </cell>
          <cell r="O57">
            <v>11</v>
          </cell>
          <cell r="P57">
            <v>14</v>
          </cell>
          <cell r="Q57">
            <v>1400</v>
          </cell>
          <cell r="R57" t="str">
            <v>Yes</v>
          </cell>
          <cell r="S57">
            <v>1350</v>
          </cell>
          <cell r="T57">
            <v>14.42</v>
          </cell>
          <cell r="U57">
            <v>15.06</v>
          </cell>
        </row>
        <row r="58">
          <cell r="A58">
            <v>64</v>
          </cell>
          <cell r="B58" t="str">
            <v>Neville Oldroyd</v>
          </cell>
          <cell r="C58" t="str">
            <v>UK</v>
          </cell>
          <cell r="D58" t="str">
            <v>M</v>
          </cell>
          <cell r="E58">
            <v>66</v>
          </cell>
          <cell r="F58">
            <v>38</v>
          </cell>
          <cell r="G58">
            <v>11</v>
          </cell>
          <cell r="H58">
            <v>115</v>
          </cell>
          <cell r="I58">
            <v>77</v>
          </cell>
          <cell r="J58">
            <v>53</v>
          </cell>
          <cell r="K58">
            <v>33</v>
          </cell>
          <cell r="L58">
            <v>163</v>
          </cell>
          <cell r="M58">
            <v>278</v>
          </cell>
          <cell r="P58">
            <v>14</v>
          </cell>
          <cell r="S58">
            <v>0</v>
          </cell>
          <cell r="U58">
            <v>13.3</v>
          </cell>
        </row>
        <row r="59">
          <cell r="A59">
            <v>65</v>
          </cell>
          <cell r="B59" t="str">
            <v>Nicolas Le Poac</v>
          </cell>
          <cell r="C59" t="str">
            <v>France</v>
          </cell>
          <cell r="D59" t="str">
            <v>M</v>
          </cell>
          <cell r="E59">
            <v>93</v>
          </cell>
          <cell r="F59">
            <v>70</v>
          </cell>
          <cell r="G59">
            <v>47</v>
          </cell>
          <cell r="H59">
            <v>210</v>
          </cell>
          <cell r="I59">
            <v>88</v>
          </cell>
          <cell r="J59">
            <v>79</v>
          </cell>
          <cell r="K59">
            <v>53</v>
          </cell>
          <cell r="L59">
            <v>220</v>
          </cell>
          <cell r="M59">
            <v>430</v>
          </cell>
          <cell r="N59">
            <v>30</v>
          </cell>
          <cell r="O59">
            <v>15</v>
          </cell>
          <cell r="P59">
            <v>9</v>
          </cell>
          <cell r="Q59">
            <v>1126</v>
          </cell>
          <cell r="R59" t="str">
            <v>Yes</v>
          </cell>
          <cell r="S59">
            <v>1076</v>
          </cell>
          <cell r="T59">
            <v>7.4</v>
          </cell>
          <cell r="U59">
            <v>16.54</v>
          </cell>
        </row>
        <row r="60">
          <cell r="A60">
            <v>66</v>
          </cell>
          <cell r="B60" t="str">
            <v>Norbert Wolff</v>
          </cell>
          <cell r="C60" t="str">
            <v>Germany</v>
          </cell>
          <cell r="D60" t="str">
            <v>M</v>
          </cell>
          <cell r="E60">
            <v>81</v>
          </cell>
          <cell r="F60">
            <v>46</v>
          </cell>
          <cell r="G60">
            <v>26</v>
          </cell>
          <cell r="H60">
            <v>153</v>
          </cell>
          <cell r="I60">
            <v>68</v>
          </cell>
          <cell r="J60">
            <v>29</v>
          </cell>
          <cell r="K60">
            <v>15</v>
          </cell>
          <cell r="L60">
            <v>112</v>
          </cell>
          <cell r="M60">
            <v>265</v>
          </cell>
          <cell r="N60">
            <v>10</v>
          </cell>
          <cell r="O60">
            <v>6</v>
          </cell>
          <cell r="P60">
            <v>5</v>
          </cell>
          <cell r="S60">
            <v>0</v>
          </cell>
          <cell r="T60">
            <v>7.32</v>
          </cell>
          <cell r="U60">
            <v>10.07</v>
          </cell>
        </row>
        <row r="61">
          <cell r="A61">
            <v>67</v>
          </cell>
          <cell r="B61" t="str">
            <v>Owen Channer</v>
          </cell>
          <cell r="C61" t="str">
            <v>UK</v>
          </cell>
          <cell r="D61" t="str">
            <v>M</v>
          </cell>
          <cell r="E61">
            <v>85</v>
          </cell>
          <cell r="F61">
            <v>73</v>
          </cell>
          <cell r="G61">
            <v>46</v>
          </cell>
          <cell r="H61">
            <v>204</v>
          </cell>
          <cell r="I61">
            <v>70</v>
          </cell>
          <cell r="J61">
            <v>38</v>
          </cell>
          <cell r="K61">
            <v>29</v>
          </cell>
          <cell r="L61">
            <v>137</v>
          </cell>
          <cell r="M61">
            <v>341</v>
          </cell>
          <cell r="N61">
            <v>35</v>
          </cell>
          <cell r="O61">
            <v>8</v>
          </cell>
          <cell r="P61">
            <v>12</v>
          </cell>
          <cell r="Q61">
            <v>1033</v>
          </cell>
          <cell r="R61" t="str">
            <v>Yes</v>
          </cell>
          <cell r="S61">
            <v>983</v>
          </cell>
          <cell r="T61">
            <v>11.2</v>
          </cell>
          <cell r="U61">
            <v>13.54</v>
          </cell>
        </row>
        <row r="62">
          <cell r="A62">
            <v>68</v>
          </cell>
          <cell r="B62" t="str">
            <v>Pascal Bebon</v>
          </cell>
          <cell r="C62" t="str">
            <v>France</v>
          </cell>
          <cell r="D62" t="str">
            <v>M</v>
          </cell>
          <cell r="E62">
            <v>96</v>
          </cell>
          <cell r="F62">
            <v>78</v>
          </cell>
          <cell r="G62">
            <v>36</v>
          </cell>
          <cell r="H62">
            <v>210</v>
          </cell>
          <cell r="I62">
            <v>93</v>
          </cell>
          <cell r="J62">
            <v>71</v>
          </cell>
          <cell r="K62">
            <v>61</v>
          </cell>
          <cell r="L62">
            <v>225</v>
          </cell>
          <cell r="M62">
            <v>435</v>
          </cell>
          <cell r="N62">
            <v>60</v>
          </cell>
          <cell r="O62">
            <v>14</v>
          </cell>
          <cell r="P62">
            <v>14</v>
          </cell>
          <cell r="Q62">
            <v>1699</v>
          </cell>
          <cell r="R62" t="str">
            <v>No</v>
          </cell>
          <cell r="S62">
            <v>1699</v>
          </cell>
          <cell r="T62">
            <v>7.1</v>
          </cell>
          <cell r="U62">
            <v>7</v>
          </cell>
        </row>
        <row r="63">
          <cell r="A63">
            <v>69</v>
          </cell>
          <cell r="B63" t="str">
            <v>Paul Hart</v>
          </cell>
          <cell r="C63" t="str">
            <v>UK</v>
          </cell>
          <cell r="D63" t="str">
            <v>M</v>
          </cell>
          <cell r="E63">
            <v>55</v>
          </cell>
          <cell r="F63">
            <v>47</v>
          </cell>
          <cell r="G63">
            <v>27</v>
          </cell>
          <cell r="H63">
            <v>129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129</v>
          </cell>
          <cell r="N63">
            <v>10</v>
          </cell>
          <cell r="O63">
            <v>1</v>
          </cell>
          <cell r="P63">
            <v>6</v>
          </cell>
          <cell r="Q63">
            <v>1335</v>
          </cell>
          <cell r="R63" t="str">
            <v>Yes</v>
          </cell>
          <cell r="S63">
            <v>1285</v>
          </cell>
          <cell r="T63">
            <v>10.23</v>
          </cell>
        </row>
        <row r="64">
          <cell r="A64">
            <v>70</v>
          </cell>
          <cell r="B64" t="str">
            <v>Paul Maccarone</v>
          </cell>
          <cell r="C64" t="str">
            <v>USA</v>
          </cell>
          <cell r="D64" t="str">
            <v>M</v>
          </cell>
          <cell r="E64">
            <v>93</v>
          </cell>
          <cell r="F64">
            <v>71</v>
          </cell>
          <cell r="G64">
            <v>60</v>
          </cell>
          <cell r="H64">
            <v>224</v>
          </cell>
          <cell r="I64">
            <v>95</v>
          </cell>
          <cell r="J64">
            <v>89</v>
          </cell>
          <cell r="K64">
            <v>68</v>
          </cell>
          <cell r="L64">
            <v>252</v>
          </cell>
          <cell r="M64">
            <v>476</v>
          </cell>
          <cell r="N64">
            <v>55</v>
          </cell>
          <cell r="O64">
            <v>7</v>
          </cell>
          <cell r="P64">
            <v>15</v>
          </cell>
          <cell r="Q64">
            <v>1062</v>
          </cell>
          <cell r="R64" t="str">
            <v>Yes</v>
          </cell>
          <cell r="S64">
            <v>1012</v>
          </cell>
          <cell r="T64">
            <v>7.15</v>
          </cell>
          <cell r="U64">
            <v>10.36</v>
          </cell>
        </row>
        <row r="65">
          <cell r="A65">
            <v>71</v>
          </cell>
          <cell r="B65" t="str">
            <v>Paul Robinson</v>
          </cell>
          <cell r="C65" t="str">
            <v>UK</v>
          </cell>
          <cell r="D65" t="str">
            <v>M</v>
          </cell>
          <cell r="E65">
            <v>80</v>
          </cell>
          <cell r="F65">
            <v>60</v>
          </cell>
          <cell r="G65">
            <v>41</v>
          </cell>
          <cell r="H65">
            <v>181</v>
          </cell>
          <cell r="I65">
            <v>76</v>
          </cell>
          <cell r="J65">
            <v>52</v>
          </cell>
          <cell r="K65">
            <v>38</v>
          </cell>
          <cell r="L65">
            <v>166</v>
          </cell>
          <cell r="M65">
            <v>347</v>
          </cell>
          <cell r="N65">
            <v>0</v>
          </cell>
          <cell r="P65">
            <v>10</v>
          </cell>
          <cell r="S65">
            <v>0</v>
          </cell>
        </row>
        <row r="66">
          <cell r="A66">
            <v>72</v>
          </cell>
          <cell r="B66" t="str">
            <v>Paul Simpkins</v>
          </cell>
          <cell r="C66" t="str">
            <v>UK</v>
          </cell>
          <cell r="D66" t="str">
            <v>M</v>
          </cell>
          <cell r="E66">
            <v>84</v>
          </cell>
          <cell r="F66">
            <v>64</v>
          </cell>
          <cell r="G66">
            <v>22</v>
          </cell>
          <cell r="H66">
            <v>170</v>
          </cell>
          <cell r="I66">
            <v>93</v>
          </cell>
          <cell r="J66">
            <v>34</v>
          </cell>
          <cell r="K66">
            <v>33</v>
          </cell>
          <cell r="L66">
            <v>160</v>
          </cell>
          <cell r="M66">
            <v>330</v>
          </cell>
          <cell r="P66">
            <v>10</v>
          </cell>
          <cell r="S66">
            <v>0</v>
          </cell>
        </row>
        <row r="67">
          <cell r="A67">
            <v>73</v>
          </cell>
          <cell r="B67" t="str">
            <v>Paul Swain</v>
          </cell>
          <cell r="C67" t="str">
            <v>UK</v>
          </cell>
          <cell r="D67" t="str">
            <v>M</v>
          </cell>
          <cell r="E67">
            <v>95</v>
          </cell>
          <cell r="F67">
            <v>57</v>
          </cell>
          <cell r="G67">
            <v>44</v>
          </cell>
          <cell r="H67">
            <v>196</v>
          </cell>
          <cell r="I67">
            <v>85</v>
          </cell>
          <cell r="J67">
            <v>75</v>
          </cell>
          <cell r="K67">
            <v>34</v>
          </cell>
          <cell r="L67">
            <v>194</v>
          </cell>
          <cell r="M67">
            <v>390</v>
          </cell>
          <cell r="N67">
            <v>40</v>
          </cell>
          <cell r="P67">
            <v>18</v>
          </cell>
          <cell r="S67">
            <v>0</v>
          </cell>
          <cell r="U67">
            <v>13.07</v>
          </cell>
        </row>
        <row r="68">
          <cell r="A68">
            <v>74</v>
          </cell>
          <cell r="B68" t="str">
            <v>Pavel Peyrac Betin</v>
          </cell>
          <cell r="C68" t="str">
            <v>Slovakia</v>
          </cell>
          <cell r="D68" t="str">
            <v>M</v>
          </cell>
          <cell r="E68">
            <v>86</v>
          </cell>
          <cell r="F68">
            <v>85</v>
          </cell>
          <cell r="G68">
            <v>51</v>
          </cell>
          <cell r="H68">
            <v>222</v>
          </cell>
          <cell r="I68">
            <v>95</v>
          </cell>
          <cell r="J68">
            <v>73</v>
          </cell>
          <cell r="K68">
            <v>67</v>
          </cell>
          <cell r="L68">
            <v>235</v>
          </cell>
          <cell r="M68">
            <v>457</v>
          </cell>
          <cell r="N68">
            <v>50</v>
          </cell>
          <cell r="O68">
            <v>4</v>
          </cell>
          <cell r="P68">
            <v>12</v>
          </cell>
          <cell r="Q68">
            <v>1090</v>
          </cell>
          <cell r="R68" t="str">
            <v>Yes</v>
          </cell>
          <cell r="S68">
            <v>1040</v>
          </cell>
          <cell r="T68">
            <v>15.36</v>
          </cell>
          <cell r="U68">
            <v>14.6</v>
          </cell>
        </row>
        <row r="69">
          <cell r="A69">
            <v>75</v>
          </cell>
          <cell r="B69" t="str">
            <v>Peter Thor</v>
          </cell>
          <cell r="C69" t="str">
            <v>Sweden</v>
          </cell>
          <cell r="D69" t="str">
            <v>M</v>
          </cell>
          <cell r="E69">
            <v>79</v>
          </cell>
          <cell r="F69">
            <v>72</v>
          </cell>
          <cell r="G69">
            <v>36</v>
          </cell>
          <cell r="H69">
            <v>187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187</v>
          </cell>
          <cell r="N69">
            <v>15</v>
          </cell>
          <cell r="O69">
            <v>15</v>
          </cell>
          <cell r="P69">
            <v>10</v>
          </cell>
          <cell r="S69">
            <v>0</v>
          </cell>
        </row>
        <row r="70">
          <cell r="A70">
            <v>77</v>
          </cell>
          <cell r="B70" t="str">
            <v>Phil Marciano</v>
          </cell>
          <cell r="C70" t="str">
            <v>UK</v>
          </cell>
          <cell r="D70" t="str">
            <v>M</v>
          </cell>
          <cell r="E70">
            <v>86</v>
          </cell>
          <cell r="F70">
            <v>44</v>
          </cell>
          <cell r="G70">
            <v>23</v>
          </cell>
          <cell r="H70">
            <v>153</v>
          </cell>
          <cell r="I70">
            <v>76</v>
          </cell>
          <cell r="J70">
            <v>58</v>
          </cell>
          <cell r="K70">
            <v>29</v>
          </cell>
          <cell r="L70">
            <v>163</v>
          </cell>
          <cell r="M70">
            <v>316</v>
          </cell>
          <cell r="N70">
            <v>30</v>
          </cell>
          <cell r="O70">
            <v>2</v>
          </cell>
          <cell r="P70">
            <v>6</v>
          </cell>
          <cell r="Q70">
            <v>1338</v>
          </cell>
          <cell r="R70" t="str">
            <v>Yes</v>
          </cell>
          <cell r="S70">
            <v>1288</v>
          </cell>
          <cell r="T70">
            <v>7.73</v>
          </cell>
          <cell r="U70">
            <v>7.4</v>
          </cell>
        </row>
        <row r="71">
          <cell r="A71">
            <v>78</v>
          </cell>
          <cell r="B71" t="str">
            <v>Pierre Cazoulat</v>
          </cell>
          <cell r="C71" t="str">
            <v>France</v>
          </cell>
          <cell r="D71" t="str">
            <v>M</v>
          </cell>
          <cell r="E71">
            <v>96</v>
          </cell>
          <cell r="F71">
            <v>83</v>
          </cell>
          <cell r="G71">
            <v>58</v>
          </cell>
          <cell r="H71">
            <v>237</v>
          </cell>
          <cell r="I71">
            <v>83</v>
          </cell>
          <cell r="J71">
            <v>75</v>
          </cell>
          <cell r="K71">
            <v>77</v>
          </cell>
          <cell r="L71">
            <v>235</v>
          </cell>
          <cell r="M71">
            <v>472</v>
          </cell>
          <cell r="N71">
            <v>55</v>
          </cell>
          <cell r="P71">
            <v>14</v>
          </cell>
          <cell r="Q71">
            <v>1253</v>
          </cell>
          <cell r="R71" t="str">
            <v>Yes</v>
          </cell>
          <cell r="S71">
            <v>1203</v>
          </cell>
          <cell r="T71">
            <v>11.4</v>
          </cell>
          <cell r="U71">
            <v>20.52</v>
          </cell>
        </row>
        <row r="72">
          <cell r="A72">
            <v>79</v>
          </cell>
          <cell r="B72" t="str">
            <v>Raphael Hue</v>
          </cell>
          <cell r="C72" t="str">
            <v>France</v>
          </cell>
          <cell r="D72" t="str">
            <v>M</v>
          </cell>
          <cell r="E72">
            <v>93</v>
          </cell>
          <cell r="F72">
            <v>67</v>
          </cell>
          <cell r="G72">
            <v>38</v>
          </cell>
          <cell r="H72">
            <v>198</v>
          </cell>
          <cell r="I72">
            <v>95</v>
          </cell>
          <cell r="J72">
            <v>58</v>
          </cell>
          <cell r="K72">
            <v>69</v>
          </cell>
          <cell r="L72">
            <v>222</v>
          </cell>
          <cell r="M72">
            <v>420</v>
          </cell>
          <cell r="N72">
            <v>35</v>
          </cell>
          <cell r="P72">
            <v>7</v>
          </cell>
          <cell r="Q72">
            <v>1128</v>
          </cell>
          <cell r="R72" t="str">
            <v>Yes</v>
          </cell>
          <cell r="S72">
            <v>1078</v>
          </cell>
          <cell r="T72">
            <v>11.09</v>
          </cell>
          <cell r="U72">
            <v>13.3</v>
          </cell>
        </row>
        <row r="73">
          <cell r="A73">
            <v>80</v>
          </cell>
          <cell r="B73" t="str">
            <v>Richard Eisinger</v>
          </cell>
          <cell r="C73" t="str">
            <v>UK</v>
          </cell>
          <cell r="D73" t="str">
            <v>M</v>
          </cell>
          <cell r="E73">
            <v>100</v>
          </cell>
          <cell r="F73">
            <v>83</v>
          </cell>
          <cell r="G73">
            <v>56</v>
          </cell>
          <cell r="H73">
            <v>239</v>
          </cell>
          <cell r="I73">
            <v>98</v>
          </cell>
          <cell r="J73">
            <v>85</v>
          </cell>
          <cell r="K73">
            <v>73</v>
          </cell>
          <cell r="L73">
            <v>256</v>
          </cell>
          <cell r="M73">
            <v>495</v>
          </cell>
          <cell r="N73">
            <v>65</v>
          </cell>
          <cell r="P73">
            <v>14</v>
          </cell>
          <cell r="S73">
            <v>0</v>
          </cell>
        </row>
        <row r="74">
          <cell r="A74">
            <v>81</v>
          </cell>
          <cell r="B74" t="str">
            <v>Richard Loxton</v>
          </cell>
          <cell r="C74" t="str">
            <v>UK</v>
          </cell>
          <cell r="D74" t="str">
            <v>M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P74">
            <v>11</v>
          </cell>
          <cell r="S74">
            <v>0</v>
          </cell>
        </row>
        <row r="75">
          <cell r="A75">
            <v>83</v>
          </cell>
          <cell r="B75" t="str">
            <v>Rick Brister</v>
          </cell>
          <cell r="C75" t="str">
            <v>UK</v>
          </cell>
          <cell r="D75" t="str">
            <v>M</v>
          </cell>
          <cell r="E75">
            <v>89</v>
          </cell>
          <cell r="F75">
            <v>61</v>
          </cell>
          <cell r="G75">
            <v>52</v>
          </cell>
          <cell r="H75">
            <v>202</v>
          </cell>
          <cell r="I75">
            <v>84</v>
          </cell>
          <cell r="J75">
            <v>64</v>
          </cell>
          <cell r="K75">
            <v>40</v>
          </cell>
          <cell r="L75">
            <v>188</v>
          </cell>
          <cell r="M75">
            <v>390</v>
          </cell>
          <cell r="S75">
            <v>0</v>
          </cell>
        </row>
        <row r="76">
          <cell r="A76">
            <v>84</v>
          </cell>
          <cell r="B76" t="str">
            <v>Rick Lemberg</v>
          </cell>
          <cell r="C76" t="str">
            <v>USA</v>
          </cell>
          <cell r="D76" t="str">
            <v>M</v>
          </cell>
          <cell r="E76">
            <v>85</v>
          </cell>
          <cell r="F76">
            <v>60</v>
          </cell>
          <cell r="G76">
            <v>27</v>
          </cell>
          <cell r="H76">
            <v>172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172</v>
          </cell>
          <cell r="O76">
            <v>7</v>
          </cell>
          <cell r="Q76">
            <v>1473</v>
          </cell>
          <cell r="R76" t="str">
            <v>No</v>
          </cell>
          <cell r="S76">
            <v>1473</v>
          </cell>
        </row>
        <row r="77">
          <cell r="A77">
            <v>85</v>
          </cell>
          <cell r="B77" t="str">
            <v>Roger Arnay</v>
          </cell>
          <cell r="C77" t="str">
            <v>UK</v>
          </cell>
          <cell r="D77" t="str">
            <v>M</v>
          </cell>
          <cell r="E77">
            <v>91</v>
          </cell>
          <cell r="F77">
            <v>79</v>
          </cell>
          <cell r="G77">
            <v>24</v>
          </cell>
          <cell r="H77">
            <v>194</v>
          </cell>
          <cell r="I77">
            <v>76</v>
          </cell>
          <cell r="J77">
            <v>44</v>
          </cell>
          <cell r="K77">
            <v>32</v>
          </cell>
          <cell r="L77">
            <v>152</v>
          </cell>
          <cell r="M77">
            <v>346</v>
          </cell>
          <cell r="N77">
            <v>40</v>
          </cell>
          <cell r="P77">
            <v>9</v>
          </cell>
          <cell r="S77">
            <v>0</v>
          </cell>
        </row>
        <row r="78">
          <cell r="A78">
            <v>86</v>
          </cell>
          <cell r="B78" t="str">
            <v>Roland Meyer-Speicher</v>
          </cell>
          <cell r="C78" t="str">
            <v>France</v>
          </cell>
          <cell r="D78" t="str">
            <v>M</v>
          </cell>
          <cell r="E78">
            <v>91</v>
          </cell>
          <cell r="F78">
            <v>76</v>
          </cell>
          <cell r="G78">
            <v>61</v>
          </cell>
          <cell r="H78">
            <v>228</v>
          </cell>
          <cell r="I78">
            <v>72</v>
          </cell>
          <cell r="J78">
            <v>63</v>
          </cell>
          <cell r="K78">
            <v>33</v>
          </cell>
          <cell r="L78">
            <v>168</v>
          </cell>
          <cell r="M78">
            <v>396</v>
          </cell>
          <cell r="N78">
            <v>45</v>
          </cell>
          <cell r="O78">
            <v>16</v>
          </cell>
          <cell r="P78">
            <v>14</v>
          </cell>
          <cell r="Q78">
            <v>1076</v>
          </cell>
          <cell r="R78" t="str">
            <v>Yes</v>
          </cell>
          <cell r="S78">
            <v>1026</v>
          </cell>
          <cell r="T78">
            <v>7.05</v>
          </cell>
          <cell r="U78">
            <v>13.46</v>
          </cell>
        </row>
        <row r="79">
          <cell r="A79">
            <v>87</v>
          </cell>
          <cell r="B79" t="str">
            <v>Roman Shlokov</v>
          </cell>
          <cell r="C79" t="str">
            <v>Russia</v>
          </cell>
          <cell r="D79" t="str">
            <v>M</v>
          </cell>
          <cell r="E79">
            <v>71</v>
          </cell>
          <cell r="F79">
            <v>42</v>
          </cell>
          <cell r="G79">
            <v>20</v>
          </cell>
          <cell r="H79">
            <v>133</v>
          </cell>
          <cell r="I79">
            <v>89</v>
          </cell>
          <cell r="J79">
            <v>70</v>
          </cell>
          <cell r="K79">
            <v>47</v>
          </cell>
          <cell r="L79">
            <v>206</v>
          </cell>
          <cell r="M79">
            <v>339</v>
          </cell>
          <cell r="N79">
            <v>35</v>
          </cell>
          <cell r="O79">
            <v>11</v>
          </cell>
          <cell r="P79">
            <v>8</v>
          </cell>
          <cell r="Q79">
            <v>1018</v>
          </cell>
          <cell r="R79" t="str">
            <v>Yes</v>
          </cell>
          <cell r="S79">
            <v>968</v>
          </cell>
          <cell r="T79">
            <v>4</v>
          </cell>
          <cell r="U79">
            <v>19.350000000000001</v>
          </cell>
        </row>
        <row r="80">
          <cell r="A80">
            <v>88</v>
          </cell>
          <cell r="B80" t="str">
            <v>Roman Zhavnirovskii</v>
          </cell>
          <cell r="C80" t="str">
            <v>Russia</v>
          </cell>
          <cell r="D80" t="str">
            <v>M</v>
          </cell>
          <cell r="E80">
            <v>89</v>
          </cell>
          <cell r="F80">
            <v>65</v>
          </cell>
          <cell r="G80">
            <v>47</v>
          </cell>
          <cell r="H80">
            <v>201</v>
          </cell>
          <cell r="I80">
            <v>88</v>
          </cell>
          <cell r="J80">
            <v>79</v>
          </cell>
          <cell r="K80">
            <v>63</v>
          </cell>
          <cell r="L80">
            <v>230</v>
          </cell>
          <cell r="M80">
            <v>431</v>
          </cell>
          <cell r="N80">
            <v>20</v>
          </cell>
          <cell r="O80">
            <v>14</v>
          </cell>
          <cell r="P80">
            <v>7</v>
          </cell>
          <cell r="Q80">
            <v>994</v>
          </cell>
          <cell r="R80" t="str">
            <v>Yes</v>
          </cell>
          <cell r="S80">
            <v>944</v>
          </cell>
          <cell r="T80">
            <v>0</v>
          </cell>
          <cell r="U80">
            <v>18.79</v>
          </cell>
        </row>
        <row r="81">
          <cell r="A81">
            <v>89</v>
          </cell>
          <cell r="B81" t="str">
            <v>Ron Thomas</v>
          </cell>
          <cell r="C81" t="str">
            <v>USA</v>
          </cell>
          <cell r="D81" t="str">
            <v>M</v>
          </cell>
          <cell r="E81">
            <v>68</v>
          </cell>
          <cell r="F81">
            <v>40</v>
          </cell>
          <cell r="G81">
            <v>31</v>
          </cell>
          <cell r="H81">
            <v>139</v>
          </cell>
          <cell r="I81">
            <v>61</v>
          </cell>
          <cell r="J81">
            <v>58</v>
          </cell>
          <cell r="K81">
            <v>17</v>
          </cell>
          <cell r="L81">
            <v>136</v>
          </cell>
          <cell r="M81">
            <v>275</v>
          </cell>
          <cell r="S81">
            <v>0</v>
          </cell>
        </row>
        <row r="82">
          <cell r="A82">
            <v>90</v>
          </cell>
          <cell r="B82" t="str">
            <v>Bronsart Ruddy</v>
          </cell>
          <cell r="C82" t="str">
            <v>Belgium</v>
          </cell>
          <cell r="D82" t="str">
            <v>M</v>
          </cell>
          <cell r="E82">
            <v>94</v>
          </cell>
          <cell r="F82">
            <v>56</v>
          </cell>
          <cell r="G82">
            <v>40</v>
          </cell>
          <cell r="H82">
            <v>190</v>
          </cell>
          <cell r="I82">
            <v>87</v>
          </cell>
          <cell r="J82">
            <v>60</v>
          </cell>
          <cell r="K82">
            <v>61</v>
          </cell>
          <cell r="L82">
            <v>208</v>
          </cell>
          <cell r="M82">
            <v>398</v>
          </cell>
          <cell r="N82">
            <v>5</v>
          </cell>
          <cell r="O82">
            <v>10</v>
          </cell>
          <cell r="P82">
            <v>19</v>
          </cell>
          <cell r="Q82">
            <v>1035</v>
          </cell>
          <cell r="R82" t="str">
            <v>Yes</v>
          </cell>
          <cell r="S82">
            <v>985</v>
          </cell>
          <cell r="T82">
            <v>13.6</v>
          </cell>
          <cell r="U82">
            <v>10.07</v>
          </cell>
        </row>
        <row r="83">
          <cell r="A83">
            <v>91</v>
          </cell>
          <cell r="B83" t="str">
            <v>Sergey Fedosenko</v>
          </cell>
          <cell r="C83" t="str">
            <v>Russia</v>
          </cell>
          <cell r="D83" t="str">
            <v>M</v>
          </cell>
          <cell r="E83">
            <v>99</v>
          </cell>
          <cell r="F83">
            <v>77</v>
          </cell>
          <cell r="G83">
            <v>91</v>
          </cell>
          <cell r="H83">
            <v>267</v>
          </cell>
          <cell r="I83">
            <v>96</v>
          </cell>
          <cell r="J83">
            <v>98</v>
          </cell>
          <cell r="K83">
            <v>79</v>
          </cell>
          <cell r="L83">
            <v>273</v>
          </cell>
          <cell r="M83">
            <v>540</v>
          </cell>
          <cell r="N83">
            <v>60</v>
          </cell>
          <cell r="O83">
            <v>26</v>
          </cell>
          <cell r="P83">
            <v>20</v>
          </cell>
          <cell r="S83">
            <v>0</v>
          </cell>
          <cell r="U83">
            <v>16.100000000000001</v>
          </cell>
        </row>
        <row r="84">
          <cell r="A84">
            <v>92</v>
          </cell>
          <cell r="B84" t="str">
            <v>Stu Lindsey</v>
          </cell>
          <cell r="C84" t="str">
            <v>UK</v>
          </cell>
          <cell r="D84" t="str">
            <v>M</v>
          </cell>
          <cell r="E84">
            <v>97</v>
          </cell>
          <cell r="F84">
            <v>67</v>
          </cell>
          <cell r="G84">
            <v>41</v>
          </cell>
          <cell r="H84">
            <v>205</v>
          </cell>
          <cell r="I84">
            <v>95</v>
          </cell>
          <cell r="J84">
            <v>74</v>
          </cell>
          <cell r="K84">
            <v>54</v>
          </cell>
          <cell r="L84">
            <v>223</v>
          </cell>
          <cell r="M84">
            <v>428</v>
          </cell>
          <cell r="P84">
            <v>23</v>
          </cell>
          <cell r="Q84">
            <v>1346</v>
          </cell>
          <cell r="R84" t="str">
            <v>No</v>
          </cell>
          <cell r="S84">
            <v>1346</v>
          </cell>
        </row>
        <row r="85">
          <cell r="A85">
            <v>93</v>
          </cell>
          <cell r="B85" t="str">
            <v>Sylvain Guenegou</v>
          </cell>
          <cell r="C85" t="str">
            <v>France</v>
          </cell>
          <cell r="D85" t="str">
            <v>M</v>
          </cell>
          <cell r="E85">
            <v>98</v>
          </cell>
          <cell r="F85">
            <v>81</v>
          </cell>
          <cell r="G85">
            <v>68</v>
          </cell>
          <cell r="H85">
            <v>247</v>
          </cell>
          <cell r="I85">
            <v>95</v>
          </cell>
          <cell r="J85">
            <v>85</v>
          </cell>
          <cell r="K85">
            <v>62</v>
          </cell>
          <cell r="L85">
            <v>242</v>
          </cell>
          <cell r="M85">
            <v>489</v>
          </cell>
          <cell r="N85">
            <v>35</v>
          </cell>
          <cell r="O85">
            <v>13</v>
          </cell>
          <cell r="P85">
            <v>6</v>
          </cell>
          <cell r="Q85">
            <v>1101</v>
          </cell>
          <cell r="R85" t="str">
            <v>Yes</v>
          </cell>
          <cell r="S85">
            <v>1051</v>
          </cell>
          <cell r="T85">
            <v>9.2799999999999994</v>
          </cell>
          <cell r="U85">
            <v>16.27</v>
          </cell>
        </row>
        <row r="86">
          <cell r="A86">
            <v>95</v>
          </cell>
          <cell r="B86" t="str">
            <v>Tom Manley</v>
          </cell>
          <cell r="C86" t="str">
            <v>UK</v>
          </cell>
          <cell r="D86" t="str">
            <v>M</v>
          </cell>
          <cell r="E86">
            <v>87</v>
          </cell>
          <cell r="F86">
            <v>69</v>
          </cell>
          <cell r="G86">
            <v>29</v>
          </cell>
          <cell r="H86">
            <v>185</v>
          </cell>
          <cell r="I86">
            <v>75</v>
          </cell>
          <cell r="J86">
            <v>50</v>
          </cell>
          <cell r="K86">
            <v>49</v>
          </cell>
          <cell r="L86">
            <v>174</v>
          </cell>
          <cell r="M86">
            <v>359</v>
          </cell>
          <cell r="N86">
            <v>5</v>
          </cell>
          <cell r="O86">
            <v>8</v>
          </cell>
          <cell r="P86">
            <v>7</v>
          </cell>
          <cell r="Q86">
            <v>1347</v>
          </cell>
          <cell r="R86" t="str">
            <v>No</v>
          </cell>
          <cell r="S86">
            <v>1347</v>
          </cell>
          <cell r="T86">
            <v>11.32</v>
          </cell>
          <cell r="U86">
            <v>11.48</v>
          </cell>
        </row>
        <row r="87">
          <cell r="A87">
            <v>96</v>
          </cell>
          <cell r="B87" t="str">
            <v>Viktor Latanskiy</v>
          </cell>
          <cell r="C87" t="str">
            <v>Russia</v>
          </cell>
          <cell r="D87" t="str">
            <v>M</v>
          </cell>
          <cell r="E87">
            <v>87</v>
          </cell>
          <cell r="F87">
            <v>57</v>
          </cell>
          <cell r="G87">
            <v>41</v>
          </cell>
          <cell r="H87">
            <v>185</v>
          </cell>
          <cell r="I87">
            <v>59</v>
          </cell>
          <cell r="J87">
            <v>22</v>
          </cell>
          <cell r="K87">
            <v>24</v>
          </cell>
          <cell r="L87">
            <v>105</v>
          </cell>
          <cell r="M87">
            <v>290</v>
          </cell>
          <cell r="S87">
            <v>0</v>
          </cell>
        </row>
        <row r="88">
          <cell r="A88">
            <v>98</v>
          </cell>
          <cell r="B88" t="str">
            <v>Florian Loupias</v>
          </cell>
          <cell r="C88" t="str">
            <v>France</v>
          </cell>
          <cell r="D88" t="str">
            <v>M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15</v>
          </cell>
          <cell r="P88">
            <v>9</v>
          </cell>
          <cell r="Q88">
            <v>1331</v>
          </cell>
          <cell r="R88" t="str">
            <v>Yes</v>
          </cell>
          <cell r="S88">
            <v>1281</v>
          </cell>
        </row>
        <row r="89">
          <cell r="A89">
            <v>99</v>
          </cell>
          <cell r="B89" t="str">
            <v>Yannick Anthoine</v>
          </cell>
          <cell r="C89" t="str">
            <v>France</v>
          </cell>
          <cell r="D89" t="str">
            <v>M</v>
          </cell>
          <cell r="E89">
            <v>72</v>
          </cell>
          <cell r="F89">
            <v>20</v>
          </cell>
          <cell r="G89">
            <v>0</v>
          </cell>
          <cell r="H89">
            <v>92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92</v>
          </cell>
          <cell r="S89">
            <v>0</v>
          </cell>
          <cell r="T89">
            <v>19.940000000000001</v>
          </cell>
          <cell r="U89">
            <v>12</v>
          </cell>
        </row>
        <row r="90">
          <cell r="A90">
            <v>200</v>
          </cell>
          <cell r="B90" t="str">
            <v>Martial Mauger</v>
          </cell>
          <cell r="C90" t="str">
            <v>France</v>
          </cell>
          <cell r="D90" t="str">
            <v>M</v>
          </cell>
          <cell r="E90">
            <v>90</v>
          </cell>
          <cell r="F90">
            <v>65</v>
          </cell>
          <cell r="G90">
            <v>23</v>
          </cell>
          <cell r="H90">
            <v>178</v>
          </cell>
          <cell r="I90">
            <v>92</v>
          </cell>
          <cell r="J90">
            <v>40</v>
          </cell>
          <cell r="K90">
            <v>63</v>
          </cell>
          <cell r="L90">
            <v>195</v>
          </cell>
          <cell r="M90">
            <v>373</v>
          </cell>
          <cell r="P90">
            <v>13</v>
          </cell>
          <cell r="Q90">
            <v>1319</v>
          </cell>
          <cell r="R90" t="str">
            <v>Yes</v>
          </cell>
          <cell r="S90">
            <v>1269</v>
          </cell>
          <cell r="U90">
            <v>13.5</v>
          </cell>
        </row>
      </sheetData>
      <sheetData sheetId="1">
        <row r="1">
          <cell r="A1" t="str">
            <v>No</v>
          </cell>
          <cell r="B1" t="str">
            <v>Competitor</v>
          </cell>
          <cell r="C1" t="str">
            <v>Country</v>
          </cell>
          <cell r="D1" t="str">
            <v>Sex</v>
          </cell>
          <cell r="E1" t="str">
            <v>K3</v>
          </cell>
          <cell r="F1" t="str">
            <v>K5</v>
          </cell>
          <cell r="G1" t="str">
            <v>K7</v>
          </cell>
          <cell r="H1" t="str">
            <v>K Total</v>
          </cell>
          <cell r="I1" t="str">
            <v>A4</v>
          </cell>
          <cell r="J1" t="str">
            <v>A5</v>
          </cell>
          <cell r="K1" t="str">
            <v>A7</v>
          </cell>
          <cell r="L1" t="str">
            <v>A Total</v>
          </cell>
          <cell r="M1" t="str">
            <v>Combined Total</v>
          </cell>
          <cell r="N1" t="str">
            <v>Silhouette</v>
          </cell>
          <cell r="O1" t="str">
            <v>Speed</v>
          </cell>
          <cell r="P1" t="str">
            <v>Mountain Man</v>
          </cell>
          <cell r="Q1" t="str">
            <v>Duel Fastest</v>
          </cell>
          <cell r="R1" t="str">
            <v>Duel Winner</v>
          </cell>
          <cell r="S1" t="str">
            <v>Duel Adjusted</v>
          </cell>
          <cell r="T1" t="str">
            <v>LD Knife</v>
          </cell>
          <cell r="U1" t="str">
            <v>LD Axe</v>
          </cell>
        </row>
        <row r="2">
          <cell r="A2">
            <v>100</v>
          </cell>
          <cell r="B2" t="str">
            <v>Anna Krzheminskaia</v>
          </cell>
          <cell r="C2" t="str">
            <v>Russia</v>
          </cell>
          <cell r="D2" t="str">
            <v>F</v>
          </cell>
          <cell r="E2">
            <v>70</v>
          </cell>
          <cell r="F2">
            <v>52</v>
          </cell>
          <cell r="G2">
            <v>28</v>
          </cell>
          <cell r="H2">
            <v>150</v>
          </cell>
          <cell r="I2">
            <v>75</v>
          </cell>
          <cell r="J2">
            <v>72</v>
          </cell>
          <cell r="K2">
            <v>36</v>
          </cell>
          <cell r="L2">
            <v>183</v>
          </cell>
          <cell r="M2">
            <v>333</v>
          </cell>
          <cell r="N2">
            <v>30</v>
          </cell>
          <cell r="S2">
            <v>0</v>
          </cell>
          <cell r="T2">
            <v>5.2</v>
          </cell>
          <cell r="U2">
            <v>16.36</v>
          </cell>
        </row>
        <row r="3">
          <cell r="A3">
            <v>101</v>
          </cell>
          <cell r="B3" t="str">
            <v>Anna Velikaya</v>
          </cell>
          <cell r="C3" t="str">
            <v>Russia</v>
          </cell>
          <cell r="D3" t="str">
            <v>F</v>
          </cell>
          <cell r="E3">
            <v>69</v>
          </cell>
          <cell r="F3">
            <v>60</v>
          </cell>
          <cell r="G3">
            <v>32</v>
          </cell>
          <cell r="H3">
            <v>161</v>
          </cell>
          <cell r="I3">
            <v>89</v>
          </cell>
          <cell r="J3">
            <v>75</v>
          </cell>
          <cell r="K3">
            <v>58</v>
          </cell>
          <cell r="L3">
            <v>222</v>
          </cell>
          <cell r="M3">
            <v>383</v>
          </cell>
          <cell r="N3">
            <v>15</v>
          </cell>
          <cell r="S3">
            <v>0</v>
          </cell>
          <cell r="T3">
            <v>7.87</v>
          </cell>
          <cell r="U3">
            <v>8</v>
          </cell>
        </row>
        <row r="4">
          <cell r="A4">
            <v>102</v>
          </cell>
          <cell r="B4" t="str">
            <v>Chris O'Brien</v>
          </cell>
          <cell r="C4" t="str">
            <v>USA</v>
          </cell>
          <cell r="D4" t="str">
            <v>F</v>
          </cell>
          <cell r="E4">
            <v>65</v>
          </cell>
          <cell r="F4">
            <v>42</v>
          </cell>
          <cell r="G4">
            <v>22</v>
          </cell>
          <cell r="H4">
            <v>129</v>
          </cell>
          <cell r="I4">
            <v>61</v>
          </cell>
          <cell r="J4">
            <v>38</v>
          </cell>
          <cell r="K4">
            <v>7</v>
          </cell>
          <cell r="L4">
            <v>106</v>
          </cell>
          <cell r="M4">
            <v>235</v>
          </cell>
          <cell r="N4">
            <v>5</v>
          </cell>
          <cell r="O4">
            <v>8</v>
          </cell>
          <cell r="P4">
            <v>6</v>
          </cell>
          <cell r="Q4">
            <v>1735</v>
          </cell>
          <cell r="R4" t="str">
            <v>No</v>
          </cell>
          <cell r="S4">
            <v>1735</v>
          </cell>
        </row>
        <row r="5">
          <cell r="A5">
            <v>103</v>
          </cell>
          <cell r="B5" t="str">
            <v>Daniela Meyer-Speicher</v>
          </cell>
          <cell r="C5" t="str">
            <v>France</v>
          </cell>
          <cell r="D5" t="str">
            <v>F</v>
          </cell>
          <cell r="E5">
            <v>82</v>
          </cell>
          <cell r="F5">
            <v>58</v>
          </cell>
          <cell r="G5">
            <v>38</v>
          </cell>
          <cell r="H5">
            <v>178</v>
          </cell>
          <cell r="I5">
            <v>85</v>
          </cell>
          <cell r="J5">
            <v>51</v>
          </cell>
          <cell r="K5">
            <v>29</v>
          </cell>
          <cell r="L5">
            <v>165</v>
          </cell>
          <cell r="M5">
            <v>343</v>
          </cell>
          <cell r="N5">
            <v>15</v>
          </cell>
          <cell r="O5">
            <v>7</v>
          </cell>
          <cell r="P5">
            <v>9</v>
          </cell>
          <cell r="Q5">
            <v>1758</v>
          </cell>
          <cell r="R5" t="str">
            <v>Yes</v>
          </cell>
          <cell r="S5">
            <v>1708</v>
          </cell>
          <cell r="T5">
            <v>5.4</v>
          </cell>
          <cell r="U5">
            <v>13.94</v>
          </cell>
        </row>
        <row r="6">
          <cell r="A6">
            <v>104</v>
          </cell>
          <cell r="B6" t="str">
            <v>Irina Khotsenko</v>
          </cell>
          <cell r="C6" t="str">
            <v>Russia</v>
          </cell>
          <cell r="D6" t="str">
            <v>F</v>
          </cell>
          <cell r="E6">
            <v>81</v>
          </cell>
          <cell r="F6">
            <v>55</v>
          </cell>
          <cell r="G6">
            <v>38</v>
          </cell>
          <cell r="H6">
            <v>174</v>
          </cell>
          <cell r="I6">
            <v>78</v>
          </cell>
          <cell r="J6">
            <v>72</v>
          </cell>
          <cell r="K6">
            <v>35</v>
          </cell>
          <cell r="L6">
            <v>185</v>
          </cell>
          <cell r="M6">
            <v>359</v>
          </cell>
          <cell r="S6">
            <v>0</v>
          </cell>
          <cell r="T6">
            <v>7.66</v>
          </cell>
          <cell r="U6">
            <v>14.65</v>
          </cell>
        </row>
        <row r="7">
          <cell r="A7">
            <v>105</v>
          </cell>
          <cell r="B7" t="str">
            <v>Ivana Karlíková</v>
          </cell>
          <cell r="C7" t="str">
            <v>Czechia</v>
          </cell>
          <cell r="D7" t="str">
            <v>F</v>
          </cell>
          <cell r="E7">
            <v>64</v>
          </cell>
          <cell r="F7">
            <v>60</v>
          </cell>
          <cell r="G7">
            <v>26</v>
          </cell>
          <cell r="H7">
            <v>150</v>
          </cell>
          <cell r="I7">
            <v>70</v>
          </cell>
          <cell r="J7">
            <v>64</v>
          </cell>
          <cell r="K7">
            <v>49</v>
          </cell>
          <cell r="L7">
            <v>183</v>
          </cell>
          <cell r="M7">
            <v>333</v>
          </cell>
          <cell r="N7">
            <v>15</v>
          </cell>
          <cell r="O7">
            <v>14</v>
          </cell>
          <cell r="P7">
            <v>6</v>
          </cell>
          <cell r="Q7">
            <v>1300</v>
          </cell>
          <cell r="R7" t="str">
            <v>Yes</v>
          </cell>
          <cell r="S7">
            <v>1250</v>
          </cell>
          <cell r="T7">
            <v>5.25</v>
          </cell>
          <cell r="U7">
            <v>10.74</v>
          </cell>
        </row>
        <row r="8">
          <cell r="A8">
            <v>106</v>
          </cell>
          <cell r="B8" t="str">
            <v>Jacqueline Boof</v>
          </cell>
          <cell r="C8" t="str">
            <v>France</v>
          </cell>
          <cell r="D8" t="str">
            <v>F</v>
          </cell>
          <cell r="E8">
            <v>59</v>
          </cell>
          <cell r="F8">
            <v>36</v>
          </cell>
          <cell r="G8">
            <v>0</v>
          </cell>
          <cell r="H8">
            <v>95</v>
          </cell>
          <cell r="I8">
            <v>65</v>
          </cell>
          <cell r="J8">
            <v>55</v>
          </cell>
          <cell r="K8">
            <v>14</v>
          </cell>
          <cell r="L8">
            <v>134</v>
          </cell>
          <cell r="M8">
            <v>229</v>
          </cell>
          <cell r="N8">
            <v>5</v>
          </cell>
          <cell r="P8">
            <v>8</v>
          </cell>
          <cell r="S8">
            <v>0</v>
          </cell>
        </row>
        <row r="9">
          <cell r="A9">
            <v>108</v>
          </cell>
          <cell r="B9" t="str">
            <v>Karin Thor</v>
          </cell>
          <cell r="C9" t="str">
            <v>Sweden</v>
          </cell>
          <cell r="D9" t="str">
            <v>F</v>
          </cell>
          <cell r="E9">
            <v>61</v>
          </cell>
          <cell r="F9">
            <v>15</v>
          </cell>
          <cell r="G9">
            <v>0</v>
          </cell>
          <cell r="H9">
            <v>76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76</v>
          </cell>
          <cell r="N9">
            <v>5</v>
          </cell>
          <cell r="O9">
            <v>2</v>
          </cell>
          <cell r="P9">
            <v>7</v>
          </cell>
          <cell r="S9">
            <v>0</v>
          </cell>
        </row>
        <row r="10">
          <cell r="A10">
            <v>109</v>
          </cell>
          <cell r="B10" t="str">
            <v>Kate Bygrave</v>
          </cell>
          <cell r="C10" t="str">
            <v>UK</v>
          </cell>
          <cell r="D10" t="str">
            <v>F</v>
          </cell>
          <cell r="E10">
            <v>48</v>
          </cell>
          <cell r="F10">
            <v>11</v>
          </cell>
          <cell r="G10">
            <v>8</v>
          </cell>
          <cell r="H10">
            <v>67</v>
          </cell>
          <cell r="I10">
            <v>31</v>
          </cell>
          <cell r="J10">
            <v>30</v>
          </cell>
          <cell r="K10">
            <v>10</v>
          </cell>
          <cell r="L10">
            <v>71</v>
          </cell>
          <cell r="M10">
            <v>138</v>
          </cell>
          <cell r="P10">
            <v>4</v>
          </cell>
          <cell r="S10">
            <v>0</v>
          </cell>
          <cell r="U10">
            <v>7.05</v>
          </cell>
        </row>
        <row r="11">
          <cell r="A11">
            <v>110</v>
          </cell>
          <cell r="B11" t="str">
            <v>Kate Medley</v>
          </cell>
          <cell r="C11" t="str">
            <v>UK</v>
          </cell>
          <cell r="D11" t="str">
            <v>F</v>
          </cell>
          <cell r="E11">
            <v>48</v>
          </cell>
          <cell r="F11">
            <v>15</v>
          </cell>
          <cell r="G11">
            <v>4</v>
          </cell>
          <cell r="H11">
            <v>67</v>
          </cell>
          <cell r="I11">
            <v>53</v>
          </cell>
          <cell r="J11">
            <v>41</v>
          </cell>
          <cell r="K11">
            <v>17</v>
          </cell>
          <cell r="L11">
            <v>111</v>
          </cell>
          <cell r="M11">
            <v>178</v>
          </cell>
          <cell r="N11">
            <v>-10</v>
          </cell>
          <cell r="P11">
            <v>7</v>
          </cell>
          <cell r="S11">
            <v>0</v>
          </cell>
          <cell r="U11">
            <v>4.1399999999999997</v>
          </cell>
        </row>
        <row r="12">
          <cell r="A12">
            <v>111</v>
          </cell>
          <cell r="B12" t="str">
            <v>Larisa Davydova</v>
          </cell>
          <cell r="C12" t="str">
            <v>Russia</v>
          </cell>
          <cell r="D12" t="str">
            <v>F</v>
          </cell>
          <cell r="E12">
            <v>81</v>
          </cell>
          <cell r="F12">
            <v>51</v>
          </cell>
          <cell r="G12">
            <v>21</v>
          </cell>
          <cell r="H12">
            <v>153</v>
          </cell>
          <cell r="I12">
            <v>82</v>
          </cell>
          <cell r="J12">
            <v>55</v>
          </cell>
          <cell r="K12">
            <v>11</v>
          </cell>
          <cell r="L12">
            <v>148</v>
          </cell>
          <cell r="M12">
            <v>301</v>
          </cell>
          <cell r="N12">
            <v>30</v>
          </cell>
          <cell r="P12">
            <v>10</v>
          </cell>
          <cell r="S12">
            <v>0</v>
          </cell>
        </row>
        <row r="13">
          <cell r="A13">
            <v>112</v>
          </cell>
          <cell r="B13" t="str">
            <v>Lisa Deneen</v>
          </cell>
          <cell r="C13" t="str">
            <v>UK</v>
          </cell>
          <cell r="D13" t="str">
            <v>F</v>
          </cell>
          <cell r="E13">
            <v>39</v>
          </cell>
          <cell r="F13">
            <v>30</v>
          </cell>
          <cell r="G13">
            <v>6</v>
          </cell>
          <cell r="H13">
            <v>75</v>
          </cell>
          <cell r="I13">
            <v>31</v>
          </cell>
          <cell r="J13">
            <v>7</v>
          </cell>
          <cell r="K13">
            <v>14</v>
          </cell>
          <cell r="L13">
            <v>52</v>
          </cell>
          <cell r="M13">
            <v>127</v>
          </cell>
          <cell r="N13">
            <v>5</v>
          </cell>
          <cell r="O13">
            <v>4</v>
          </cell>
          <cell r="P13">
            <v>4</v>
          </cell>
          <cell r="Q13">
            <v>1425</v>
          </cell>
          <cell r="R13" t="str">
            <v>Yes</v>
          </cell>
          <cell r="S13">
            <v>1375</v>
          </cell>
          <cell r="U13">
            <v>7.15</v>
          </cell>
        </row>
        <row r="14">
          <cell r="A14">
            <v>113</v>
          </cell>
          <cell r="B14" t="str">
            <v>Lou Guilbert</v>
          </cell>
          <cell r="C14" t="str">
            <v>France</v>
          </cell>
          <cell r="D14" t="str">
            <v>F</v>
          </cell>
          <cell r="E14">
            <v>87</v>
          </cell>
          <cell r="F14">
            <v>61</v>
          </cell>
          <cell r="G14">
            <v>47</v>
          </cell>
          <cell r="H14">
            <v>195</v>
          </cell>
          <cell r="I14">
            <v>63</v>
          </cell>
          <cell r="J14">
            <v>58</v>
          </cell>
          <cell r="K14">
            <v>44</v>
          </cell>
          <cell r="L14">
            <v>165</v>
          </cell>
          <cell r="M14">
            <v>360</v>
          </cell>
          <cell r="N14">
            <v>10</v>
          </cell>
          <cell r="P14">
            <v>12</v>
          </cell>
          <cell r="Q14">
            <v>1501</v>
          </cell>
          <cell r="R14" t="str">
            <v>No</v>
          </cell>
          <cell r="S14">
            <v>1501</v>
          </cell>
          <cell r="T14">
            <v>11.27</v>
          </cell>
          <cell r="U14">
            <v>12.8</v>
          </cell>
        </row>
        <row r="15">
          <cell r="A15">
            <v>114</v>
          </cell>
          <cell r="B15" t="str">
            <v>Lynn Dakin</v>
          </cell>
          <cell r="C15" t="str">
            <v>UK</v>
          </cell>
          <cell r="D15" t="str">
            <v>F</v>
          </cell>
          <cell r="E15">
            <v>58</v>
          </cell>
          <cell r="F15">
            <v>49</v>
          </cell>
          <cell r="G15">
            <v>17</v>
          </cell>
          <cell r="H15">
            <v>124</v>
          </cell>
          <cell r="I15">
            <v>74</v>
          </cell>
          <cell r="J15">
            <v>30</v>
          </cell>
          <cell r="K15">
            <v>29</v>
          </cell>
          <cell r="L15">
            <v>133</v>
          </cell>
          <cell r="M15">
            <v>257</v>
          </cell>
          <cell r="N15">
            <v>20</v>
          </cell>
          <cell r="O15">
            <v>2</v>
          </cell>
          <cell r="P15">
            <v>5</v>
          </cell>
          <cell r="Q15">
            <v>2495</v>
          </cell>
          <cell r="R15" t="str">
            <v>No</v>
          </cell>
          <cell r="S15">
            <v>2495</v>
          </cell>
          <cell r="T15">
            <v>0</v>
          </cell>
          <cell r="U15">
            <v>4.0999999999999996</v>
          </cell>
        </row>
        <row r="16">
          <cell r="A16">
            <v>115</v>
          </cell>
          <cell r="B16" t="str">
            <v>Magdaléna Karlíková</v>
          </cell>
          <cell r="C16" t="str">
            <v>Czechia</v>
          </cell>
          <cell r="D16" t="str">
            <v>F</v>
          </cell>
          <cell r="E16">
            <v>52</v>
          </cell>
          <cell r="F16">
            <v>30</v>
          </cell>
          <cell r="G16">
            <v>16</v>
          </cell>
          <cell r="H16">
            <v>98</v>
          </cell>
          <cell r="I16">
            <v>60</v>
          </cell>
          <cell r="J16">
            <v>52</v>
          </cell>
          <cell r="K16">
            <v>29</v>
          </cell>
          <cell r="L16">
            <v>141</v>
          </cell>
          <cell r="M16">
            <v>239</v>
          </cell>
          <cell r="N16">
            <v>15</v>
          </cell>
          <cell r="O16">
            <v>5</v>
          </cell>
          <cell r="P16">
            <v>7</v>
          </cell>
          <cell r="Q16">
            <v>1093</v>
          </cell>
          <cell r="R16" t="str">
            <v>No</v>
          </cell>
          <cell r="S16">
            <v>1093</v>
          </cell>
          <cell r="T16">
            <v>5</v>
          </cell>
          <cell r="U16">
            <v>7.13</v>
          </cell>
        </row>
        <row r="17">
          <cell r="A17">
            <v>116</v>
          </cell>
          <cell r="B17" t="str">
            <v>Mandy Micra-Marciano</v>
          </cell>
          <cell r="C17" t="str">
            <v>UK</v>
          </cell>
          <cell r="D17" t="str">
            <v>F</v>
          </cell>
          <cell r="E17">
            <v>70</v>
          </cell>
          <cell r="F17">
            <v>38</v>
          </cell>
          <cell r="G17">
            <v>12</v>
          </cell>
          <cell r="H17">
            <v>120</v>
          </cell>
          <cell r="I17">
            <v>58</v>
          </cell>
          <cell r="J17">
            <v>30</v>
          </cell>
          <cell r="K17">
            <v>8</v>
          </cell>
          <cell r="L17">
            <v>96</v>
          </cell>
          <cell r="M17">
            <v>216</v>
          </cell>
          <cell r="N17">
            <v>20</v>
          </cell>
          <cell r="O17">
            <v>5</v>
          </cell>
          <cell r="P17">
            <v>7</v>
          </cell>
          <cell r="S17">
            <v>0</v>
          </cell>
          <cell r="T17">
            <v>4.93</v>
          </cell>
          <cell r="U17">
            <v>10.1</v>
          </cell>
        </row>
        <row r="18">
          <cell r="A18">
            <v>117</v>
          </cell>
          <cell r="B18" t="str">
            <v>Marina Kharkova</v>
          </cell>
          <cell r="C18" t="str">
            <v>Russia</v>
          </cell>
          <cell r="D18" t="str">
            <v>F</v>
          </cell>
          <cell r="E18">
            <v>90</v>
          </cell>
          <cell r="F18">
            <v>60</v>
          </cell>
          <cell r="G18">
            <v>44</v>
          </cell>
          <cell r="H18">
            <v>194</v>
          </cell>
          <cell r="I18">
            <v>71</v>
          </cell>
          <cell r="J18">
            <v>66</v>
          </cell>
          <cell r="K18">
            <v>50</v>
          </cell>
          <cell r="L18">
            <v>187</v>
          </cell>
          <cell r="M18">
            <v>381</v>
          </cell>
          <cell r="N18">
            <v>20</v>
          </cell>
          <cell r="O18">
            <v>15</v>
          </cell>
          <cell r="P18">
            <v>12</v>
          </cell>
          <cell r="S18">
            <v>0</v>
          </cell>
        </row>
        <row r="19">
          <cell r="A19">
            <v>118</v>
          </cell>
          <cell r="B19" t="str">
            <v>Marlène Aline</v>
          </cell>
          <cell r="C19" t="str">
            <v>France</v>
          </cell>
          <cell r="D19" t="str">
            <v>F</v>
          </cell>
          <cell r="E19">
            <v>14</v>
          </cell>
          <cell r="F19">
            <v>38</v>
          </cell>
          <cell r="G19">
            <v>3</v>
          </cell>
          <cell r="H19">
            <v>55</v>
          </cell>
          <cell r="I19">
            <v>48</v>
          </cell>
          <cell r="J19">
            <v>17</v>
          </cell>
          <cell r="K19">
            <v>22</v>
          </cell>
          <cell r="L19">
            <v>87</v>
          </cell>
          <cell r="M19">
            <v>142</v>
          </cell>
          <cell r="N19">
            <v>-10</v>
          </cell>
          <cell r="O19">
            <v>8</v>
          </cell>
          <cell r="P19">
            <v>8</v>
          </cell>
          <cell r="Q19">
            <v>1352</v>
          </cell>
          <cell r="R19" t="str">
            <v>No</v>
          </cell>
          <cell r="S19">
            <v>1352</v>
          </cell>
          <cell r="T19">
            <v>8.08</v>
          </cell>
          <cell r="U19">
            <v>7.14</v>
          </cell>
        </row>
        <row r="20">
          <cell r="A20">
            <v>119</v>
          </cell>
          <cell r="B20" t="str">
            <v>Melody Cuenca</v>
          </cell>
          <cell r="C20" t="str">
            <v>USA</v>
          </cell>
          <cell r="D20" t="str">
            <v>F</v>
          </cell>
          <cell r="E20">
            <v>87</v>
          </cell>
          <cell r="F20">
            <v>56</v>
          </cell>
          <cell r="G20">
            <v>27</v>
          </cell>
          <cell r="H20">
            <v>170</v>
          </cell>
          <cell r="I20">
            <v>59</v>
          </cell>
          <cell r="J20">
            <v>49</v>
          </cell>
          <cell r="K20">
            <v>27</v>
          </cell>
          <cell r="L20">
            <v>135</v>
          </cell>
          <cell r="M20">
            <v>305</v>
          </cell>
          <cell r="S20">
            <v>0</v>
          </cell>
        </row>
        <row r="21">
          <cell r="A21">
            <v>120</v>
          </cell>
          <cell r="B21" t="str">
            <v>Monika Wolff</v>
          </cell>
          <cell r="C21" t="str">
            <v>Germany</v>
          </cell>
          <cell r="D21" t="str">
            <v>F</v>
          </cell>
          <cell r="E21">
            <v>29</v>
          </cell>
          <cell r="F21">
            <v>7</v>
          </cell>
          <cell r="G21">
            <v>0</v>
          </cell>
          <cell r="H21">
            <v>36</v>
          </cell>
          <cell r="I21">
            <v>45</v>
          </cell>
          <cell r="J21">
            <v>11</v>
          </cell>
          <cell r="K21">
            <v>0</v>
          </cell>
          <cell r="L21">
            <v>56</v>
          </cell>
          <cell r="M21">
            <v>92</v>
          </cell>
          <cell r="S21">
            <v>0</v>
          </cell>
        </row>
        <row r="22">
          <cell r="A22">
            <v>121</v>
          </cell>
          <cell r="B22" t="str">
            <v>Nadine Bordier</v>
          </cell>
          <cell r="C22" t="str">
            <v>France</v>
          </cell>
          <cell r="D22" t="str">
            <v>F</v>
          </cell>
          <cell r="E22">
            <v>56</v>
          </cell>
          <cell r="F22">
            <v>51</v>
          </cell>
          <cell r="G22">
            <v>20</v>
          </cell>
          <cell r="H22">
            <v>127</v>
          </cell>
          <cell r="I22">
            <v>48</v>
          </cell>
          <cell r="J22">
            <v>23</v>
          </cell>
          <cell r="K22">
            <v>14</v>
          </cell>
          <cell r="L22">
            <v>85</v>
          </cell>
          <cell r="M22">
            <v>212</v>
          </cell>
          <cell r="S22">
            <v>0</v>
          </cell>
          <cell r="T22">
            <v>9.1999999999999993</v>
          </cell>
          <cell r="U22">
            <v>10.5</v>
          </cell>
        </row>
        <row r="23">
          <cell r="A23">
            <v>122</v>
          </cell>
          <cell r="B23" t="str">
            <v>Naomi Fountain</v>
          </cell>
          <cell r="C23" t="str">
            <v>UK</v>
          </cell>
          <cell r="D23" t="str">
            <v>F</v>
          </cell>
          <cell r="E23">
            <v>53</v>
          </cell>
          <cell r="F23">
            <v>23</v>
          </cell>
          <cell r="G23">
            <v>10</v>
          </cell>
          <cell r="H23">
            <v>86</v>
          </cell>
          <cell r="I23">
            <v>48</v>
          </cell>
          <cell r="J23">
            <v>35</v>
          </cell>
          <cell r="K23">
            <v>17</v>
          </cell>
          <cell r="L23">
            <v>100</v>
          </cell>
          <cell r="M23">
            <v>186</v>
          </cell>
          <cell r="N23">
            <v>15</v>
          </cell>
          <cell r="O23">
            <v>9</v>
          </cell>
          <cell r="P23">
            <v>2</v>
          </cell>
          <cell r="Q23">
            <v>2000</v>
          </cell>
          <cell r="R23" t="str">
            <v>No</v>
          </cell>
          <cell r="S23">
            <v>2000</v>
          </cell>
        </row>
        <row r="24">
          <cell r="A24">
            <v>123</v>
          </cell>
          <cell r="B24" t="str">
            <v>Nataliya Dolgikh</v>
          </cell>
          <cell r="C24" t="str">
            <v>Russia</v>
          </cell>
          <cell r="D24" t="str">
            <v>F</v>
          </cell>
          <cell r="E24">
            <v>81</v>
          </cell>
          <cell r="F24">
            <v>66</v>
          </cell>
          <cell r="G24">
            <v>51</v>
          </cell>
          <cell r="H24">
            <v>198</v>
          </cell>
          <cell r="I24">
            <v>87</v>
          </cell>
          <cell r="J24">
            <v>57</v>
          </cell>
          <cell r="K24">
            <v>59</v>
          </cell>
          <cell r="L24">
            <v>203</v>
          </cell>
          <cell r="M24">
            <v>401</v>
          </cell>
          <cell r="N24">
            <v>50</v>
          </cell>
          <cell r="P24">
            <v>8</v>
          </cell>
          <cell r="Q24">
            <v>1034</v>
          </cell>
          <cell r="R24" t="str">
            <v>Yes</v>
          </cell>
          <cell r="S24">
            <v>984</v>
          </cell>
          <cell r="T24">
            <v>7.07</v>
          </cell>
          <cell r="U24">
            <v>10.16</v>
          </cell>
        </row>
        <row r="25">
          <cell r="A25">
            <v>124</v>
          </cell>
          <cell r="B25" t="str">
            <v>Nathalie Kuik</v>
          </cell>
          <cell r="C25" t="str">
            <v>France</v>
          </cell>
          <cell r="D25" t="str">
            <v>F</v>
          </cell>
          <cell r="E25">
            <v>74</v>
          </cell>
          <cell r="F25">
            <v>63</v>
          </cell>
          <cell r="G25">
            <v>40</v>
          </cell>
          <cell r="H25">
            <v>177</v>
          </cell>
          <cell r="I25">
            <v>68</v>
          </cell>
          <cell r="J25">
            <v>80</v>
          </cell>
          <cell r="K25">
            <v>48</v>
          </cell>
          <cell r="L25">
            <v>196</v>
          </cell>
          <cell r="M25">
            <v>373</v>
          </cell>
          <cell r="N25">
            <v>15</v>
          </cell>
          <cell r="S25">
            <v>0</v>
          </cell>
        </row>
        <row r="26">
          <cell r="A26">
            <v>125</v>
          </cell>
          <cell r="B26" t="str">
            <v>Nicola Wetherill</v>
          </cell>
          <cell r="C26" t="str">
            <v>UK</v>
          </cell>
          <cell r="D26" t="str">
            <v>F</v>
          </cell>
          <cell r="E26">
            <v>57</v>
          </cell>
          <cell r="F26">
            <v>15</v>
          </cell>
          <cell r="G26">
            <v>12</v>
          </cell>
          <cell r="H26">
            <v>84</v>
          </cell>
          <cell r="I26">
            <v>67</v>
          </cell>
          <cell r="J26">
            <v>39</v>
          </cell>
          <cell r="K26">
            <v>29</v>
          </cell>
          <cell r="L26">
            <v>135</v>
          </cell>
          <cell r="M26">
            <v>219</v>
          </cell>
          <cell r="N26">
            <v>-5</v>
          </cell>
          <cell r="O26">
            <v>9</v>
          </cell>
          <cell r="P26">
            <v>6</v>
          </cell>
          <cell r="Q26">
            <v>1491</v>
          </cell>
          <cell r="R26" t="str">
            <v>No</v>
          </cell>
          <cell r="S26">
            <v>1491</v>
          </cell>
          <cell r="U26">
            <v>7.19</v>
          </cell>
        </row>
        <row r="27">
          <cell r="A27">
            <v>126</v>
          </cell>
          <cell r="B27" t="str">
            <v>Sandra Lamotte</v>
          </cell>
          <cell r="C27" t="str">
            <v>France</v>
          </cell>
          <cell r="D27" t="str">
            <v>F</v>
          </cell>
          <cell r="E27">
            <v>82</v>
          </cell>
          <cell r="F27">
            <v>40</v>
          </cell>
          <cell r="G27">
            <v>25</v>
          </cell>
          <cell r="H27">
            <v>147</v>
          </cell>
          <cell r="I27">
            <v>75</v>
          </cell>
          <cell r="J27">
            <v>24</v>
          </cell>
          <cell r="K27">
            <v>21</v>
          </cell>
          <cell r="L27">
            <v>120</v>
          </cell>
          <cell r="M27">
            <v>267</v>
          </cell>
          <cell r="N27">
            <v>20</v>
          </cell>
          <cell r="O27">
            <v>4</v>
          </cell>
          <cell r="P27">
            <v>14</v>
          </cell>
          <cell r="Q27">
            <v>1249</v>
          </cell>
          <cell r="R27" t="str">
            <v>Yes</v>
          </cell>
          <cell r="S27">
            <v>1199</v>
          </cell>
          <cell r="T27">
            <v>11</v>
          </cell>
          <cell r="U27">
            <v>12.1</v>
          </cell>
        </row>
        <row r="28">
          <cell r="A28">
            <v>127</v>
          </cell>
          <cell r="B28" t="str">
            <v>Sarah Miller</v>
          </cell>
          <cell r="C28" t="str">
            <v>USA</v>
          </cell>
          <cell r="D28" t="str">
            <v>F</v>
          </cell>
          <cell r="E28">
            <v>69</v>
          </cell>
          <cell r="F28">
            <v>48</v>
          </cell>
          <cell r="G28">
            <v>6</v>
          </cell>
          <cell r="H28">
            <v>123</v>
          </cell>
          <cell r="I28">
            <v>69</v>
          </cell>
          <cell r="J28">
            <v>44</v>
          </cell>
          <cell r="K28">
            <v>24</v>
          </cell>
          <cell r="L28">
            <v>137</v>
          </cell>
          <cell r="M28">
            <v>260</v>
          </cell>
          <cell r="N28">
            <v>5</v>
          </cell>
          <cell r="O28">
            <v>4</v>
          </cell>
          <cell r="P28">
            <v>5</v>
          </cell>
          <cell r="Q28">
            <v>1868</v>
          </cell>
          <cell r="R28" t="str">
            <v>Yes</v>
          </cell>
          <cell r="S28">
            <v>1818</v>
          </cell>
        </row>
        <row r="29">
          <cell r="A29">
            <v>128</v>
          </cell>
          <cell r="B29" t="str">
            <v>Sonja Wolff</v>
          </cell>
          <cell r="C29" t="str">
            <v>Germany</v>
          </cell>
          <cell r="D29" t="str">
            <v>F</v>
          </cell>
          <cell r="E29">
            <v>38</v>
          </cell>
          <cell r="F29">
            <v>0</v>
          </cell>
          <cell r="G29">
            <v>0</v>
          </cell>
          <cell r="H29">
            <v>38</v>
          </cell>
          <cell r="I29">
            <v>16</v>
          </cell>
          <cell r="J29">
            <v>0</v>
          </cell>
          <cell r="K29">
            <v>0</v>
          </cell>
          <cell r="L29">
            <v>16</v>
          </cell>
          <cell r="M29">
            <v>54</v>
          </cell>
          <cell r="O29">
            <v>4</v>
          </cell>
          <cell r="S29">
            <v>0</v>
          </cell>
        </row>
        <row r="30">
          <cell r="A30">
            <v>129</v>
          </cell>
          <cell r="B30" t="str">
            <v>Suzanne Commons</v>
          </cell>
          <cell r="C30" t="str">
            <v>UK</v>
          </cell>
          <cell r="D30" t="str">
            <v>F</v>
          </cell>
          <cell r="E30">
            <v>48</v>
          </cell>
          <cell r="F30">
            <v>39</v>
          </cell>
          <cell r="G30">
            <v>43</v>
          </cell>
          <cell r="H30">
            <v>130</v>
          </cell>
          <cell r="I30">
            <v>72</v>
          </cell>
          <cell r="J30">
            <v>27</v>
          </cell>
          <cell r="K30">
            <v>26</v>
          </cell>
          <cell r="L30">
            <v>125</v>
          </cell>
          <cell r="M30">
            <v>255</v>
          </cell>
          <cell r="N30">
            <v>20</v>
          </cell>
          <cell r="O30">
            <v>11</v>
          </cell>
          <cell r="S30">
            <v>0</v>
          </cell>
          <cell r="T30">
            <v>7.13</v>
          </cell>
          <cell r="U30">
            <v>10</v>
          </cell>
        </row>
        <row r="31">
          <cell r="A31">
            <v>130</v>
          </cell>
          <cell r="B31" t="str">
            <v>Tammy Collander</v>
          </cell>
          <cell r="C31" t="str">
            <v>USA</v>
          </cell>
          <cell r="D31" t="str">
            <v>F</v>
          </cell>
          <cell r="E31">
            <v>88</v>
          </cell>
          <cell r="F31">
            <v>63</v>
          </cell>
          <cell r="G31">
            <v>40</v>
          </cell>
          <cell r="H31">
            <v>191</v>
          </cell>
          <cell r="I31">
            <v>67</v>
          </cell>
          <cell r="J31">
            <v>55</v>
          </cell>
          <cell r="K31">
            <v>27</v>
          </cell>
          <cell r="L31">
            <v>149</v>
          </cell>
          <cell r="M31">
            <v>340</v>
          </cell>
          <cell r="N31">
            <v>40</v>
          </cell>
          <cell r="O31">
            <v>8</v>
          </cell>
          <cell r="P31">
            <v>12</v>
          </cell>
          <cell r="Q31">
            <v>1603</v>
          </cell>
          <cell r="R31" t="str">
            <v>Yes</v>
          </cell>
          <cell r="S31">
            <v>1553</v>
          </cell>
        </row>
        <row r="32">
          <cell r="A32">
            <v>131</v>
          </cell>
          <cell r="B32" t="str">
            <v>Tracy Tenny</v>
          </cell>
          <cell r="C32" t="str">
            <v>USA</v>
          </cell>
          <cell r="D32" t="str">
            <v>F</v>
          </cell>
          <cell r="E32">
            <v>77</v>
          </cell>
          <cell r="F32">
            <v>39</v>
          </cell>
          <cell r="G32">
            <v>17</v>
          </cell>
          <cell r="H32">
            <v>133</v>
          </cell>
          <cell r="I32">
            <v>38</v>
          </cell>
          <cell r="J32">
            <v>19</v>
          </cell>
          <cell r="K32">
            <v>14</v>
          </cell>
          <cell r="L32">
            <v>71</v>
          </cell>
          <cell r="M32">
            <v>204</v>
          </cell>
          <cell r="S32">
            <v>0</v>
          </cell>
        </row>
        <row r="33">
          <cell r="A33">
            <v>132</v>
          </cell>
          <cell r="B33" t="str">
            <v>Valentina Tikhacheva</v>
          </cell>
          <cell r="C33" t="str">
            <v>Russia</v>
          </cell>
          <cell r="D33" t="str">
            <v>F</v>
          </cell>
          <cell r="E33">
            <v>17</v>
          </cell>
          <cell r="F33">
            <v>17</v>
          </cell>
          <cell r="G33">
            <v>15</v>
          </cell>
          <cell r="H33">
            <v>49</v>
          </cell>
          <cell r="I33">
            <v>61</v>
          </cell>
          <cell r="J33">
            <v>52</v>
          </cell>
          <cell r="K33">
            <v>36</v>
          </cell>
          <cell r="L33">
            <v>149</v>
          </cell>
          <cell r="M33">
            <v>198</v>
          </cell>
          <cell r="N33">
            <v>5</v>
          </cell>
          <cell r="P33">
            <v>6</v>
          </cell>
          <cell r="S33">
            <v>0</v>
          </cell>
          <cell r="U33">
            <v>12.1</v>
          </cell>
        </row>
        <row r="34">
          <cell r="A34">
            <v>133</v>
          </cell>
          <cell r="B34" t="str">
            <v>Vanessa Veillé</v>
          </cell>
          <cell r="C34" t="str">
            <v>France</v>
          </cell>
          <cell r="D34" t="str">
            <v>F</v>
          </cell>
          <cell r="E34">
            <v>83</v>
          </cell>
          <cell r="F34">
            <v>45</v>
          </cell>
          <cell r="G34">
            <v>19</v>
          </cell>
          <cell r="H34">
            <v>147</v>
          </cell>
          <cell r="I34">
            <v>71</v>
          </cell>
          <cell r="J34">
            <v>39</v>
          </cell>
          <cell r="K34">
            <v>28</v>
          </cell>
          <cell r="L34">
            <v>138</v>
          </cell>
          <cell r="M34">
            <v>285</v>
          </cell>
          <cell r="N34">
            <v>0</v>
          </cell>
          <cell r="P34">
            <v>6</v>
          </cell>
          <cell r="Q34">
            <v>1249</v>
          </cell>
          <cell r="R34" t="str">
            <v>No</v>
          </cell>
          <cell r="S34">
            <v>1249</v>
          </cell>
          <cell r="T34">
            <v>7.01</v>
          </cell>
          <cell r="U34">
            <v>7.04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E3">
            <v>90</v>
          </cell>
          <cell r="G3">
            <v>66</v>
          </cell>
          <cell r="I3">
            <v>51</v>
          </cell>
        </row>
      </sheetData>
      <sheetData sheetId="15">
        <row r="3">
          <cell r="E3">
            <v>102</v>
          </cell>
          <cell r="G3">
            <v>93</v>
          </cell>
          <cell r="I3">
            <v>91</v>
          </cell>
        </row>
      </sheetData>
      <sheetData sheetId="16">
        <row r="3">
          <cell r="E3">
            <v>89</v>
          </cell>
          <cell r="G3">
            <v>80</v>
          </cell>
          <cell r="I3">
            <v>59</v>
          </cell>
        </row>
      </sheetData>
      <sheetData sheetId="17">
        <row r="3">
          <cell r="E3">
            <v>100</v>
          </cell>
          <cell r="G3">
            <v>98</v>
          </cell>
          <cell r="I3">
            <v>80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175" zoomScaleNormal="175" zoomScalePageLayoutView="175" workbookViewId="0">
      <selection activeCell="A2" sqref="A2"/>
    </sheetView>
  </sheetViews>
  <sheetFormatPr baseColWidth="10" defaultColWidth="7.5703125" defaultRowHeight="14" x14ac:dyDescent="0"/>
  <cols>
    <col min="1" max="2" width="13" style="78" customWidth="1"/>
    <col min="3" max="3" width="13.5703125" style="78" customWidth="1"/>
    <col min="4" max="16384" width="7.5703125" style="78"/>
  </cols>
  <sheetData>
    <row r="1" spans="1:3">
      <c r="A1" s="80" t="s">
        <v>270</v>
      </c>
    </row>
    <row r="3" spans="1:3">
      <c r="A3" s="77" t="s">
        <v>238</v>
      </c>
    </row>
    <row r="5" spans="1:3">
      <c r="A5" s="77" t="s">
        <v>239</v>
      </c>
      <c r="B5" s="77" t="s">
        <v>240</v>
      </c>
      <c r="C5" s="77" t="s">
        <v>241</v>
      </c>
    </row>
    <row r="6" spans="1:3">
      <c r="A6" s="79" t="s">
        <v>282</v>
      </c>
      <c r="B6" s="78" t="s">
        <v>242</v>
      </c>
      <c r="C6" s="78" t="s">
        <v>243</v>
      </c>
    </row>
    <row r="7" spans="1:3">
      <c r="A7" s="78" t="s">
        <v>283</v>
      </c>
      <c r="B7" s="78" t="s">
        <v>244</v>
      </c>
      <c r="C7" s="78" t="s">
        <v>245</v>
      </c>
    </row>
    <row r="8" spans="1:3">
      <c r="A8" s="78" t="s">
        <v>246</v>
      </c>
      <c r="B8" s="78" t="s">
        <v>247</v>
      </c>
      <c r="C8" s="78" t="s">
        <v>248</v>
      </c>
    </row>
    <row r="9" spans="1:3">
      <c r="A9" s="78" t="s">
        <v>249</v>
      </c>
      <c r="B9" s="78" t="s">
        <v>250</v>
      </c>
      <c r="C9" s="78" t="s">
        <v>251</v>
      </c>
    </row>
    <row r="10" spans="1:3">
      <c r="A10" s="78" t="s">
        <v>252</v>
      </c>
      <c r="B10" s="78" t="s">
        <v>253</v>
      </c>
      <c r="C10" s="78" t="s">
        <v>254</v>
      </c>
    </row>
    <row r="11" spans="1:3">
      <c r="A11" s="78" t="s">
        <v>255</v>
      </c>
      <c r="B11" s="78" t="s">
        <v>256</v>
      </c>
      <c r="C11" s="78" t="s">
        <v>257</v>
      </c>
    </row>
    <row r="12" spans="1:3">
      <c r="A12" s="78" t="s">
        <v>258</v>
      </c>
      <c r="B12" s="78" t="s">
        <v>259</v>
      </c>
      <c r="C12" s="78" t="s">
        <v>260</v>
      </c>
    </row>
    <row r="13" spans="1:3">
      <c r="A13" s="78" t="s">
        <v>163</v>
      </c>
      <c r="B13" s="78" t="s">
        <v>163</v>
      </c>
      <c r="C13" s="78" t="s">
        <v>261</v>
      </c>
    </row>
    <row r="14" spans="1:3">
      <c r="A14" s="78" t="s">
        <v>1</v>
      </c>
      <c r="B14" s="78" t="s">
        <v>262</v>
      </c>
      <c r="C14" s="78" t="s">
        <v>263</v>
      </c>
    </row>
    <row r="15" spans="1:3">
      <c r="A15" s="78" t="s">
        <v>161</v>
      </c>
      <c r="B15" s="78" t="s">
        <v>264</v>
      </c>
      <c r="C15" s="78" t="s">
        <v>265</v>
      </c>
    </row>
    <row r="16" spans="1:3">
      <c r="A16" s="78" t="s">
        <v>164</v>
      </c>
      <c r="B16" s="78" t="s">
        <v>266</v>
      </c>
      <c r="C16" s="78" t="s">
        <v>267</v>
      </c>
    </row>
    <row r="17" spans="1:3">
      <c r="A17" s="78" t="s">
        <v>271</v>
      </c>
      <c r="B17" s="78" t="s">
        <v>272</v>
      </c>
      <c r="C17" s="78" t="s">
        <v>273</v>
      </c>
    </row>
    <row r="18" spans="1:3">
      <c r="A18" s="78" t="s">
        <v>279</v>
      </c>
      <c r="B18" s="78" t="s">
        <v>280</v>
      </c>
      <c r="C18" s="78" t="s">
        <v>281</v>
      </c>
    </row>
    <row r="20" spans="1:3">
      <c r="A20" s="78" t="s">
        <v>268</v>
      </c>
    </row>
    <row r="21" spans="1:3">
      <c r="A21" s="78" t="s">
        <v>269</v>
      </c>
    </row>
    <row r="23" spans="1:3">
      <c r="A23" s="78" t="s">
        <v>284</v>
      </c>
    </row>
  </sheetData>
  <phoneticPr fontId="21" type="noConversion"/>
  <pageMargins left="0.78749999999999998" right="0.78749999999999998" top="1.05277777777778" bottom="1.05277777777778" header="0.78749999999999998" footer="0.78749999999999998"/>
  <pageSetup paperSize="9" firstPageNumber="0"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  <pageSetUpPr fitToPage="1"/>
  </sheetPr>
  <dimension ref="A1:E36"/>
  <sheetViews>
    <sheetView zoomScale="175" zoomScaleNormal="175" zoomScalePageLayoutView="175" workbookViewId="0">
      <selection activeCell="F1" sqref="F1"/>
    </sheetView>
  </sheetViews>
  <sheetFormatPr baseColWidth="10" defaultColWidth="9" defaultRowHeight="15" x14ac:dyDescent="0"/>
  <cols>
    <col min="1" max="1" width="9" style="13"/>
    <col min="2" max="2" width="21.28515625" style="13" bestFit="1" customWidth="1"/>
    <col min="3" max="16384" width="9" style="13"/>
  </cols>
  <sheetData>
    <row r="1" spans="1:5" s="14" customFormat="1" ht="30">
      <c r="A1" s="81" t="s">
        <v>189</v>
      </c>
      <c r="B1" s="81"/>
      <c r="C1" s="81"/>
      <c r="D1" s="81"/>
      <c r="E1" s="81"/>
    </row>
    <row r="2" spans="1:5">
      <c r="A2" s="15" t="s">
        <v>160</v>
      </c>
      <c r="B2" s="15" t="s">
        <v>163</v>
      </c>
      <c r="C2" s="15" t="s">
        <v>1</v>
      </c>
      <c r="D2" s="15" t="s">
        <v>164</v>
      </c>
      <c r="E2" s="15" t="s">
        <v>165</v>
      </c>
    </row>
    <row r="3" spans="1:5">
      <c r="A3" s="6">
        <v>101</v>
      </c>
      <c r="B3" s="6" t="str">
        <f t="shared" ref="B3:B36" si="0">VLOOKUP(A3,MasterWomen,2,FALSE)</f>
        <v>Anna Velikaya</v>
      </c>
      <c r="C3" s="6" t="str">
        <f t="shared" ref="C3:C36" si="1">VLOOKUP(A3,MasterWomen,3,FALSE)</f>
        <v>Russia</v>
      </c>
      <c r="D3" s="6">
        <f t="shared" ref="D3:D36" si="2">VLOOKUP(A3,MasterWomen,9,FALSE)</f>
        <v>89</v>
      </c>
      <c r="E3" s="6">
        <f t="shared" ref="E3:E36" si="3">RANK(D3,$D$3:$D$36)</f>
        <v>1</v>
      </c>
    </row>
    <row r="4" spans="1:5">
      <c r="A4" s="6">
        <v>123</v>
      </c>
      <c r="B4" s="6" t="str">
        <f t="shared" si="0"/>
        <v>Nataliya Dolgikh</v>
      </c>
      <c r="C4" s="6" t="str">
        <f t="shared" si="1"/>
        <v>Russia</v>
      </c>
      <c r="D4" s="6">
        <f t="shared" si="2"/>
        <v>87</v>
      </c>
      <c r="E4" s="6">
        <f t="shared" si="3"/>
        <v>2</v>
      </c>
    </row>
    <row r="5" spans="1:5">
      <c r="A5" s="6">
        <v>103</v>
      </c>
      <c r="B5" s="6" t="str">
        <f t="shared" si="0"/>
        <v>Daniela Meyer-Speicher</v>
      </c>
      <c r="C5" s="6" t="str">
        <f t="shared" si="1"/>
        <v>France</v>
      </c>
      <c r="D5" s="6">
        <f t="shared" si="2"/>
        <v>85</v>
      </c>
      <c r="E5" s="6">
        <f t="shared" si="3"/>
        <v>3</v>
      </c>
    </row>
    <row r="6" spans="1:5">
      <c r="A6" s="6">
        <v>111</v>
      </c>
      <c r="B6" s="6" t="str">
        <f t="shared" si="0"/>
        <v>Larisa Davydova</v>
      </c>
      <c r="C6" s="6" t="str">
        <f t="shared" si="1"/>
        <v>Russia</v>
      </c>
      <c r="D6" s="6">
        <f t="shared" si="2"/>
        <v>82</v>
      </c>
      <c r="E6" s="6">
        <f t="shared" si="3"/>
        <v>4</v>
      </c>
    </row>
    <row r="7" spans="1:5">
      <c r="A7" s="6">
        <v>104</v>
      </c>
      <c r="B7" s="6" t="str">
        <f t="shared" si="0"/>
        <v>Irina Khotsenko</v>
      </c>
      <c r="C7" s="6" t="str">
        <f t="shared" si="1"/>
        <v>Russia</v>
      </c>
      <c r="D7" s="6">
        <f t="shared" si="2"/>
        <v>78</v>
      </c>
      <c r="E7" s="6">
        <f t="shared" si="3"/>
        <v>5</v>
      </c>
    </row>
    <row r="8" spans="1:5">
      <c r="A8" s="6">
        <v>100</v>
      </c>
      <c r="B8" s="6" t="str">
        <f t="shared" si="0"/>
        <v>Anna Krzheminskaia</v>
      </c>
      <c r="C8" s="6" t="str">
        <f t="shared" si="1"/>
        <v>Russia</v>
      </c>
      <c r="D8" s="6">
        <f t="shared" si="2"/>
        <v>75</v>
      </c>
      <c r="E8" s="6">
        <f t="shared" si="3"/>
        <v>6</v>
      </c>
    </row>
    <row r="9" spans="1:5">
      <c r="A9" s="6">
        <v>126</v>
      </c>
      <c r="B9" s="6" t="str">
        <f t="shared" si="0"/>
        <v>Sandra Lamotte</v>
      </c>
      <c r="C9" s="6" t="str">
        <f t="shared" si="1"/>
        <v>France</v>
      </c>
      <c r="D9" s="6">
        <f t="shared" si="2"/>
        <v>75</v>
      </c>
      <c r="E9" s="6">
        <f t="shared" si="3"/>
        <v>6</v>
      </c>
    </row>
    <row r="10" spans="1:5">
      <c r="A10" s="6">
        <v>114</v>
      </c>
      <c r="B10" s="6" t="str">
        <f t="shared" si="0"/>
        <v>Lynn Dakin</v>
      </c>
      <c r="C10" s="6" t="str">
        <f t="shared" si="1"/>
        <v>UK</v>
      </c>
      <c r="D10" s="6">
        <f t="shared" si="2"/>
        <v>74</v>
      </c>
      <c r="E10" s="6">
        <f t="shared" si="3"/>
        <v>8</v>
      </c>
    </row>
    <row r="11" spans="1:5">
      <c r="A11" s="6">
        <v>129</v>
      </c>
      <c r="B11" s="6" t="str">
        <f t="shared" si="0"/>
        <v>Suzanne Commons</v>
      </c>
      <c r="C11" s="6" t="str">
        <f t="shared" si="1"/>
        <v>UK</v>
      </c>
      <c r="D11" s="6">
        <f t="shared" si="2"/>
        <v>72</v>
      </c>
      <c r="E11" s="6">
        <f t="shared" si="3"/>
        <v>9</v>
      </c>
    </row>
    <row r="12" spans="1:5">
      <c r="A12" s="6">
        <v>117</v>
      </c>
      <c r="B12" s="6" t="str">
        <f t="shared" si="0"/>
        <v>Marina Kharkova</v>
      </c>
      <c r="C12" s="6" t="str">
        <f t="shared" si="1"/>
        <v>Russia</v>
      </c>
      <c r="D12" s="6">
        <f t="shared" si="2"/>
        <v>71</v>
      </c>
      <c r="E12" s="6">
        <f t="shared" si="3"/>
        <v>10</v>
      </c>
    </row>
    <row r="13" spans="1:5">
      <c r="A13" s="6">
        <v>133</v>
      </c>
      <c r="B13" s="6" t="str">
        <f t="shared" si="0"/>
        <v>Vanessa Veillé</v>
      </c>
      <c r="C13" s="6" t="str">
        <f t="shared" si="1"/>
        <v>France</v>
      </c>
      <c r="D13" s="6">
        <f t="shared" si="2"/>
        <v>71</v>
      </c>
      <c r="E13" s="6">
        <f t="shared" si="3"/>
        <v>10</v>
      </c>
    </row>
    <row r="14" spans="1:5">
      <c r="A14" s="6">
        <v>105</v>
      </c>
      <c r="B14" s="6" t="str">
        <f t="shared" si="0"/>
        <v>Ivana Karlíková</v>
      </c>
      <c r="C14" s="6" t="str">
        <f t="shared" si="1"/>
        <v>Czechia</v>
      </c>
      <c r="D14" s="6">
        <f t="shared" si="2"/>
        <v>70</v>
      </c>
      <c r="E14" s="6">
        <f t="shared" si="3"/>
        <v>12</v>
      </c>
    </row>
    <row r="15" spans="1:5">
      <c r="A15" s="6">
        <v>127</v>
      </c>
      <c r="B15" s="6" t="str">
        <f t="shared" si="0"/>
        <v>Sarah Miller</v>
      </c>
      <c r="C15" s="6" t="str">
        <f t="shared" si="1"/>
        <v>USA</v>
      </c>
      <c r="D15" s="6">
        <f t="shared" si="2"/>
        <v>69</v>
      </c>
      <c r="E15" s="6">
        <f t="shared" si="3"/>
        <v>13</v>
      </c>
    </row>
    <row r="16" spans="1:5">
      <c r="A16" s="6">
        <v>124</v>
      </c>
      <c r="B16" s="6" t="str">
        <f t="shared" si="0"/>
        <v>Nathalie Kuik</v>
      </c>
      <c r="C16" s="6" t="str">
        <f t="shared" si="1"/>
        <v>France</v>
      </c>
      <c r="D16" s="6">
        <f t="shared" si="2"/>
        <v>68</v>
      </c>
      <c r="E16" s="6">
        <f t="shared" si="3"/>
        <v>14</v>
      </c>
    </row>
    <row r="17" spans="1:5">
      <c r="A17" s="6">
        <v>125</v>
      </c>
      <c r="B17" s="6" t="str">
        <f t="shared" si="0"/>
        <v>Nicola Wetherill</v>
      </c>
      <c r="C17" s="6" t="str">
        <f t="shared" si="1"/>
        <v>UK</v>
      </c>
      <c r="D17" s="6">
        <f t="shared" si="2"/>
        <v>67</v>
      </c>
      <c r="E17" s="6">
        <f t="shared" si="3"/>
        <v>15</v>
      </c>
    </row>
    <row r="18" spans="1:5">
      <c r="A18" s="6">
        <v>130</v>
      </c>
      <c r="B18" s="6" t="str">
        <f t="shared" si="0"/>
        <v>Tammy Collander</v>
      </c>
      <c r="C18" s="6" t="str">
        <f t="shared" si="1"/>
        <v>USA</v>
      </c>
      <c r="D18" s="6">
        <f t="shared" si="2"/>
        <v>67</v>
      </c>
      <c r="E18" s="6">
        <f t="shared" si="3"/>
        <v>15</v>
      </c>
    </row>
    <row r="19" spans="1:5">
      <c r="A19" s="6">
        <v>106</v>
      </c>
      <c r="B19" s="6" t="str">
        <f t="shared" si="0"/>
        <v>Jacqueline Boof</v>
      </c>
      <c r="C19" s="6" t="str">
        <f t="shared" si="1"/>
        <v>France</v>
      </c>
      <c r="D19" s="6">
        <f t="shared" si="2"/>
        <v>65</v>
      </c>
      <c r="E19" s="6">
        <f t="shared" si="3"/>
        <v>17</v>
      </c>
    </row>
    <row r="20" spans="1:5">
      <c r="A20" s="6">
        <v>113</v>
      </c>
      <c r="B20" s="6" t="str">
        <f t="shared" si="0"/>
        <v>Lou Guilbert</v>
      </c>
      <c r="C20" s="6" t="str">
        <f t="shared" si="1"/>
        <v>France</v>
      </c>
      <c r="D20" s="6">
        <f t="shared" si="2"/>
        <v>63</v>
      </c>
      <c r="E20" s="6">
        <f t="shared" si="3"/>
        <v>18</v>
      </c>
    </row>
    <row r="21" spans="1:5">
      <c r="A21" s="6">
        <v>102</v>
      </c>
      <c r="B21" s="6" t="str">
        <f t="shared" si="0"/>
        <v>Chris O'Brien</v>
      </c>
      <c r="C21" s="6" t="str">
        <f t="shared" si="1"/>
        <v>USA</v>
      </c>
      <c r="D21" s="6">
        <f t="shared" si="2"/>
        <v>61</v>
      </c>
      <c r="E21" s="6">
        <f t="shared" si="3"/>
        <v>19</v>
      </c>
    </row>
    <row r="22" spans="1:5">
      <c r="A22" s="6">
        <v>132</v>
      </c>
      <c r="B22" s="6" t="str">
        <f t="shared" si="0"/>
        <v>Valentina Tikhacheva</v>
      </c>
      <c r="C22" s="6" t="str">
        <f t="shared" si="1"/>
        <v>Russia</v>
      </c>
      <c r="D22" s="6">
        <f t="shared" si="2"/>
        <v>61</v>
      </c>
      <c r="E22" s="6">
        <f t="shared" si="3"/>
        <v>19</v>
      </c>
    </row>
    <row r="23" spans="1:5">
      <c r="A23" s="6">
        <v>115</v>
      </c>
      <c r="B23" s="6" t="str">
        <f t="shared" si="0"/>
        <v>Magdaléna Karlíková</v>
      </c>
      <c r="C23" s="6" t="str">
        <f t="shared" si="1"/>
        <v>Czechia</v>
      </c>
      <c r="D23" s="6">
        <f t="shared" si="2"/>
        <v>60</v>
      </c>
      <c r="E23" s="6">
        <f t="shared" si="3"/>
        <v>21</v>
      </c>
    </row>
    <row r="24" spans="1:5">
      <c r="A24" s="6">
        <v>119</v>
      </c>
      <c r="B24" s="6" t="str">
        <f t="shared" si="0"/>
        <v>Melody Cuenca</v>
      </c>
      <c r="C24" s="6" t="str">
        <f t="shared" si="1"/>
        <v>USA</v>
      </c>
      <c r="D24" s="6">
        <f t="shared" si="2"/>
        <v>59</v>
      </c>
      <c r="E24" s="6">
        <f t="shared" si="3"/>
        <v>22</v>
      </c>
    </row>
    <row r="25" spans="1:5">
      <c r="A25" s="6">
        <v>116</v>
      </c>
      <c r="B25" s="6" t="str">
        <f t="shared" si="0"/>
        <v>Mandy Micra-Marciano</v>
      </c>
      <c r="C25" s="6" t="str">
        <f t="shared" si="1"/>
        <v>UK</v>
      </c>
      <c r="D25" s="6">
        <f t="shared" si="2"/>
        <v>58</v>
      </c>
      <c r="E25" s="6">
        <f t="shared" si="3"/>
        <v>23</v>
      </c>
    </row>
    <row r="26" spans="1:5">
      <c r="A26" s="6">
        <v>110</v>
      </c>
      <c r="B26" s="6" t="str">
        <f t="shared" si="0"/>
        <v>Kate Medley</v>
      </c>
      <c r="C26" s="6" t="str">
        <f t="shared" si="1"/>
        <v>UK</v>
      </c>
      <c r="D26" s="6">
        <f t="shared" si="2"/>
        <v>53</v>
      </c>
      <c r="E26" s="6">
        <f t="shared" si="3"/>
        <v>24</v>
      </c>
    </row>
    <row r="27" spans="1:5">
      <c r="A27" s="6">
        <v>118</v>
      </c>
      <c r="B27" s="6" t="str">
        <f t="shared" si="0"/>
        <v>Marlène Aline</v>
      </c>
      <c r="C27" s="6" t="str">
        <f t="shared" si="1"/>
        <v>France</v>
      </c>
      <c r="D27" s="6">
        <f t="shared" si="2"/>
        <v>48</v>
      </c>
      <c r="E27" s="6">
        <f t="shared" si="3"/>
        <v>25</v>
      </c>
    </row>
    <row r="28" spans="1:5">
      <c r="A28" s="6">
        <v>121</v>
      </c>
      <c r="B28" s="6" t="str">
        <f t="shared" si="0"/>
        <v>Nadine Bordier</v>
      </c>
      <c r="C28" s="6" t="str">
        <f t="shared" si="1"/>
        <v>France</v>
      </c>
      <c r="D28" s="6">
        <f t="shared" si="2"/>
        <v>48</v>
      </c>
      <c r="E28" s="6">
        <f t="shared" si="3"/>
        <v>25</v>
      </c>
    </row>
    <row r="29" spans="1:5">
      <c r="A29" s="6">
        <v>122</v>
      </c>
      <c r="B29" s="6" t="str">
        <f t="shared" si="0"/>
        <v>Naomi Fountain</v>
      </c>
      <c r="C29" s="6" t="str">
        <f t="shared" si="1"/>
        <v>UK</v>
      </c>
      <c r="D29" s="6">
        <f t="shared" si="2"/>
        <v>48</v>
      </c>
      <c r="E29" s="6">
        <f t="shared" si="3"/>
        <v>25</v>
      </c>
    </row>
    <row r="30" spans="1:5">
      <c r="A30" s="6">
        <v>120</v>
      </c>
      <c r="B30" s="6" t="str">
        <f t="shared" si="0"/>
        <v>Monika Wolff</v>
      </c>
      <c r="C30" s="6" t="str">
        <f t="shared" si="1"/>
        <v>Germany</v>
      </c>
      <c r="D30" s="6">
        <f t="shared" si="2"/>
        <v>45</v>
      </c>
      <c r="E30" s="6">
        <f t="shared" si="3"/>
        <v>28</v>
      </c>
    </row>
    <row r="31" spans="1:5">
      <c r="A31" s="6">
        <v>131</v>
      </c>
      <c r="B31" s="6" t="str">
        <f t="shared" si="0"/>
        <v>Tracy Tenny</v>
      </c>
      <c r="C31" s="6" t="str">
        <f t="shared" si="1"/>
        <v>USA</v>
      </c>
      <c r="D31" s="6">
        <f t="shared" si="2"/>
        <v>38</v>
      </c>
      <c r="E31" s="6">
        <f t="shared" si="3"/>
        <v>29</v>
      </c>
    </row>
    <row r="32" spans="1:5">
      <c r="A32" s="6">
        <v>109</v>
      </c>
      <c r="B32" s="6" t="str">
        <f t="shared" si="0"/>
        <v>Kate Bygrave</v>
      </c>
      <c r="C32" s="6" t="str">
        <f t="shared" si="1"/>
        <v>UK</v>
      </c>
      <c r="D32" s="6">
        <f t="shared" si="2"/>
        <v>31</v>
      </c>
      <c r="E32" s="6">
        <f t="shared" si="3"/>
        <v>30</v>
      </c>
    </row>
    <row r="33" spans="1:5">
      <c r="A33" s="6">
        <v>112</v>
      </c>
      <c r="B33" s="6" t="str">
        <f t="shared" si="0"/>
        <v>Lisa Deneen</v>
      </c>
      <c r="C33" s="6" t="str">
        <f t="shared" si="1"/>
        <v>UK</v>
      </c>
      <c r="D33" s="6">
        <f t="shared" si="2"/>
        <v>31</v>
      </c>
      <c r="E33" s="6">
        <f t="shared" si="3"/>
        <v>30</v>
      </c>
    </row>
    <row r="34" spans="1:5">
      <c r="A34" s="6">
        <v>128</v>
      </c>
      <c r="B34" s="6" t="str">
        <f t="shared" si="0"/>
        <v>Sonja Wolff</v>
      </c>
      <c r="C34" s="6" t="str">
        <f t="shared" si="1"/>
        <v>Germany</v>
      </c>
      <c r="D34" s="6">
        <f t="shared" si="2"/>
        <v>16</v>
      </c>
      <c r="E34" s="6">
        <f t="shared" si="3"/>
        <v>32</v>
      </c>
    </row>
    <row r="35" spans="1:5">
      <c r="A35" s="6">
        <v>107</v>
      </c>
      <c r="B35" s="6" t="str">
        <f t="shared" si="0"/>
        <v>Josselin Paille</v>
      </c>
      <c r="C35" s="6" t="str">
        <f t="shared" si="1"/>
        <v>France</v>
      </c>
      <c r="D35" s="6">
        <f t="shared" si="2"/>
        <v>0</v>
      </c>
      <c r="E35" s="6">
        <f t="shared" si="3"/>
        <v>33</v>
      </c>
    </row>
    <row r="36" spans="1:5">
      <c r="A36" s="6">
        <v>108</v>
      </c>
      <c r="B36" s="6" t="str">
        <f t="shared" si="0"/>
        <v>Karin Thor</v>
      </c>
      <c r="C36" s="6" t="str">
        <f t="shared" si="1"/>
        <v>Sweden</v>
      </c>
      <c r="D36" s="6">
        <f t="shared" si="2"/>
        <v>0</v>
      </c>
      <c r="E36" s="6">
        <f t="shared" si="3"/>
        <v>33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1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A1:F101"/>
  <sheetViews>
    <sheetView zoomScale="190" zoomScaleNormal="190" zoomScalePageLayoutView="190" workbookViewId="0">
      <selection activeCell="F1" sqref="F1"/>
    </sheetView>
  </sheetViews>
  <sheetFormatPr baseColWidth="10" defaultColWidth="9" defaultRowHeight="15" x14ac:dyDescent="0"/>
  <cols>
    <col min="1" max="1" width="5.28515625" style="13" bestFit="1" customWidth="1"/>
    <col min="2" max="2" width="20.42578125" style="13" bestFit="1" customWidth="1"/>
    <col min="3" max="3" width="9.5703125" style="13" bestFit="1" customWidth="1"/>
    <col min="4" max="4" width="7.42578125" style="13" bestFit="1" customWidth="1"/>
    <col min="5" max="5" width="7.140625" style="13" bestFit="1" customWidth="1"/>
    <col min="6" max="16384" width="9" style="13"/>
  </cols>
  <sheetData>
    <row r="1" spans="1:6" s="14" customFormat="1" ht="30">
      <c r="A1" s="81" t="s">
        <v>188</v>
      </c>
      <c r="B1" s="81"/>
      <c r="C1" s="81"/>
      <c r="D1" s="81"/>
      <c r="E1" s="81"/>
    </row>
    <row r="2" spans="1:6">
      <c r="A2" s="15" t="s">
        <v>160</v>
      </c>
      <c r="B2" s="15" t="s">
        <v>163</v>
      </c>
      <c r="C2" s="15" t="s">
        <v>1</v>
      </c>
      <c r="D2" s="15" t="s">
        <v>164</v>
      </c>
      <c r="E2" s="15" t="s">
        <v>165</v>
      </c>
    </row>
    <row r="3" spans="1:6">
      <c r="A3" s="6">
        <v>11</v>
      </c>
      <c r="B3" s="6" t="str">
        <f t="shared" ref="B3:B34" si="0">VLOOKUP(A3,MasterMen,2,FALSE)</f>
        <v>Boriss Mihailovs</v>
      </c>
      <c r="C3" s="6" t="str">
        <f t="shared" ref="C3:C34" si="1">VLOOKUP(A3,MasterMen,3,FALSE)</f>
        <v>Latvia</v>
      </c>
      <c r="D3" s="6">
        <f t="shared" ref="D3:D34" si="2">VLOOKUP(A3,MasterMen,9,FALSE)</f>
        <v>100</v>
      </c>
      <c r="E3" s="6">
        <f t="shared" ref="E3:E34" si="3">RANK(D3,$D$3:$D$101)</f>
        <v>1</v>
      </c>
    </row>
    <row r="4" spans="1:6">
      <c r="A4" s="6">
        <v>26</v>
      </c>
      <c r="B4" s="6" t="str">
        <f t="shared" si="0"/>
        <v>David Soyer</v>
      </c>
      <c r="C4" s="6" t="str">
        <f t="shared" si="1"/>
        <v>France</v>
      </c>
      <c r="D4" s="6">
        <f t="shared" si="2"/>
        <v>99</v>
      </c>
      <c r="E4" s="6">
        <f t="shared" si="3"/>
        <v>2</v>
      </c>
      <c r="F4" s="13" t="s">
        <v>221</v>
      </c>
    </row>
    <row r="5" spans="1:6">
      <c r="A5" s="6">
        <v>39</v>
      </c>
      <c r="B5" s="6" t="str">
        <f t="shared" si="0"/>
        <v>Gregor Paprocki</v>
      </c>
      <c r="C5" s="6" t="str">
        <f t="shared" si="1"/>
        <v>Poland</v>
      </c>
      <c r="D5" s="6">
        <f t="shared" si="2"/>
        <v>99</v>
      </c>
      <c r="E5" s="6">
        <f t="shared" si="3"/>
        <v>2</v>
      </c>
      <c r="F5" s="13" t="s">
        <v>220</v>
      </c>
    </row>
    <row r="6" spans="1:6">
      <c r="A6" s="6">
        <v>30</v>
      </c>
      <c r="B6" s="6" t="str">
        <f t="shared" si="0"/>
        <v>František Stejskal</v>
      </c>
      <c r="C6" s="6" t="str">
        <f t="shared" si="1"/>
        <v>Czechia</v>
      </c>
      <c r="D6" s="6">
        <f t="shared" si="2"/>
        <v>98</v>
      </c>
      <c r="E6" s="6">
        <f t="shared" si="3"/>
        <v>4</v>
      </c>
    </row>
    <row r="7" spans="1:6">
      <c r="A7" s="6">
        <v>80</v>
      </c>
      <c r="B7" s="6" t="str">
        <f t="shared" si="0"/>
        <v>Richard Eisinger</v>
      </c>
      <c r="C7" s="6" t="str">
        <f t="shared" si="1"/>
        <v>UK</v>
      </c>
      <c r="D7" s="6">
        <f t="shared" si="2"/>
        <v>98</v>
      </c>
      <c r="E7" s="6">
        <f t="shared" si="3"/>
        <v>4</v>
      </c>
    </row>
    <row r="8" spans="1:6">
      <c r="A8" s="6">
        <v>91</v>
      </c>
      <c r="B8" s="6" t="str">
        <f t="shared" si="0"/>
        <v>Sergey Fedosenko</v>
      </c>
      <c r="C8" s="6" t="str">
        <f t="shared" si="1"/>
        <v>Russia</v>
      </c>
      <c r="D8" s="6">
        <f t="shared" si="2"/>
        <v>96</v>
      </c>
      <c r="E8" s="6">
        <f t="shared" si="3"/>
        <v>6</v>
      </c>
    </row>
    <row r="9" spans="1:6">
      <c r="A9" s="6">
        <v>17</v>
      </c>
      <c r="B9" s="6" t="str">
        <f t="shared" si="0"/>
        <v>Christophe de Félices</v>
      </c>
      <c r="C9" s="6" t="str">
        <f t="shared" si="1"/>
        <v>France</v>
      </c>
      <c r="D9" s="6">
        <f t="shared" si="2"/>
        <v>95</v>
      </c>
      <c r="E9" s="6">
        <f t="shared" si="3"/>
        <v>7</v>
      </c>
    </row>
    <row r="10" spans="1:6">
      <c r="A10" s="6">
        <v>70</v>
      </c>
      <c r="B10" s="6" t="str">
        <f t="shared" si="0"/>
        <v>Paul Maccarone</v>
      </c>
      <c r="C10" s="6" t="str">
        <f t="shared" si="1"/>
        <v>USA</v>
      </c>
      <c r="D10" s="6">
        <f t="shared" si="2"/>
        <v>95</v>
      </c>
      <c r="E10" s="6">
        <f t="shared" si="3"/>
        <v>7</v>
      </c>
    </row>
    <row r="11" spans="1:6">
      <c r="A11" s="6">
        <v>74</v>
      </c>
      <c r="B11" s="6" t="str">
        <f t="shared" si="0"/>
        <v>Pavel Peyrac Betin</v>
      </c>
      <c r="C11" s="6" t="str">
        <f t="shared" si="1"/>
        <v>Slovakia</v>
      </c>
      <c r="D11" s="6">
        <f t="shared" si="2"/>
        <v>95</v>
      </c>
      <c r="E11" s="6">
        <f t="shared" si="3"/>
        <v>7</v>
      </c>
    </row>
    <row r="12" spans="1:6">
      <c r="A12" s="6">
        <v>79</v>
      </c>
      <c r="B12" s="6" t="str">
        <f t="shared" si="0"/>
        <v>Raphael Hue</v>
      </c>
      <c r="C12" s="6" t="str">
        <f t="shared" si="1"/>
        <v>France</v>
      </c>
      <c r="D12" s="6">
        <f t="shared" si="2"/>
        <v>95</v>
      </c>
      <c r="E12" s="6">
        <f t="shared" si="3"/>
        <v>7</v>
      </c>
    </row>
    <row r="13" spans="1:6">
      <c r="A13" s="6">
        <v>92</v>
      </c>
      <c r="B13" s="6" t="str">
        <f t="shared" si="0"/>
        <v>Stu Lindsey</v>
      </c>
      <c r="C13" s="6" t="str">
        <f t="shared" si="1"/>
        <v>UK</v>
      </c>
      <c r="D13" s="6">
        <f t="shared" si="2"/>
        <v>95</v>
      </c>
      <c r="E13" s="6">
        <f t="shared" si="3"/>
        <v>7</v>
      </c>
    </row>
    <row r="14" spans="1:6">
      <c r="A14" s="6">
        <v>93</v>
      </c>
      <c r="B14" s="6" t="str">
        <f t="shared" si="0"/>
        <v>Sylvain Guenegou</v>
      </c>
      <c r="C14" s="6" t="str">
        <f t="shared" si="1"/>
        <v>France</v>
      </c>
      <c r="D14" s="6">
        <f t="shared" si="2"/>
        <v>95</v>
      </c>
      <c r="E14" s="6">
        <f t="shared" si="3"/>
        <v>7</v>
      </c>
    </row>
    <row r="15" spans="1:6">
      <c r="A15" s="6">
        <v>62</v>
      </c>
      <c r="B15" s="6" t="str">
        <f t="shared" si="0"/>
        <v>Milan Novák</v>
      </c>
      <c r="C15" s="6" t="str">
        <f t="shared" si="1"/>
        <v>Czechia</v>
      </c>
      <c r="D15" s="6">
        <f t="shared" si="2"/>
        <v>94</v>
      </c>
      <c r="E15" s="6">
        <f t="shared" si="3"/>
        <v>13</v>
      </c>
    </row>
    <row r="16" spans="1:6">
      <c r="A16" s="6">
        <v>63</v>
      </c>
      <c r="B16" s="6" t="str">
        <f t="shared" si="0"/>
        <v>Mo Gagawara</v>
      </c>
      <c r="C16" s="6" t="str">
        <f t="shared" si="1"/>
        <v>UK</v>
      </c>
      <c r="D16" s="6">
        <f t="shared" si="2"/>
        <v>94</v>
      </c>
      <c r="E16" s="6">
        <f t="shared" si="3"/>
        <v>13</v>
      </c>
    </row>
    <row r="17" spans="1:5">
      <c r="A17" s="6">
        <v>4</v>
      </c>
      <c r="B17" s="6" t="str">
        <f t="shared" si="0"/>
        <v>Alan K Parish</v>
      </c>
      <c r="C17" s="6" t="str">
        <f t="shared" si="1"/>
        <v>UK</v>
      </c>
      <c r="D17" s="6">
        <f t="shared" si="2"/>
        <v>93</v>
      </c>
      <c r="E17" s="6">
        <f t="shared" si="3"/>
        <v>15</v>
      </c>
    </row>
    <row r="18" spans="1:5">
      <c r="A18" s="6">
        <v>44</v>
      </c>
      <c r="B18" s="6" t="str">
        <f t="shared" si="0"/>
        <v>John Grabowski</v>
      </c>
      <c r="C18" s="6" t="str">
        <f t="shared" si="1"/>
        <v>USA</v>
      </c>
      <c r="D18" s="6">
        <f t="shared" si="2"/>
        <v>93</v>
      </c>
      <c r="E18" s="6">
        <f t="shared" si="3"/>
        <v>15</v>
      </c>
    </row>
    <row r="19" spans="1:5">
      <c r="A19" s="6">
        <v>49</v>
      </c>
      <c r="B19" s="6" t="str">
        <f t="shared" si="0"/>
        <v>Konstantin Malyshev</v>
      </c>
      <c r="C19" s="6" t="str">
        <f t="shared" si="1"/>
        <v>Russia</v>
      </c>
      <c r="D19" s="6">
        <f t="shared" si="2"/>
        <v>93</v>
      </c>
      <c r="E19" s="6">
        <f t="shared" si="3"/>
        <v>15</v>
      </c>
    </row>
    <row r="20" spans="1:5">
      <c r="A20" s="6">
        <v>68</v>
      </c>
      <c r="B20" s="6" t="str">
        <f t="shared" si="0"/>
        <v>Pascal Bebon</v>
      </c>
      <c r="C20" s="6" t="str">
        <f t="shared" si="1"/>
        <v>France</v>
      </c>
      <c r="D20" s="6">
        <f t="shared" si="2"/>
        <v>93</v>
      </c>
      <c r="E20" s="6">
        <f t="shared" si="3"/>
        <v>15</v>
      </c>
    </row>
    <row r="21" spans="1:5">
      <c r="A21" s="6">
        <v>72</v>
      </c>
      <c r="B21" s="6" t="str">
        <f t="shared" si="0"/>
        <v>Paul Simpkins</v>
      </c>
      <c r="C21" s="6" t="str">
        <f t="shared" si="1"/>
        <v>UK</v>
      </c>
      <c r="D21" s="6">
        <f t="shared" si="2"/>
        <v>93</v>
      </c>
      <c r="E21" s="6">
        <f t="shared" si="3"/>
        <v>15</v>
      </c>
    </row>
    <row r="22" spans="1:5">
      <c r="A22" s="6">
        <v>20</v>
      </c>
      <c r="B22" s="6" t="str">
        <f t="shared" si="0"/>
        <v>Christopher Miller</v>
      </c>
      <c r="C22" s="6" t="str">
        <f t="shared" si="1"/>
        <v>USA</v>
      </c>
      <c r="D22" s="6">
        <f t="shared" si="2"/>
        <v>92</v>
      </c>
      <c r="E22" s="6">
        <f t="shared" si="3"/>
        <v>20</v>
      </c>
    </row>
    <row r="23" spans="1:5">
      <c r="A23" s="6">
        <v>23</v>
      </c>
      <c r="B23" s="6" t="str">
        <f t="shared" si="0"/>
        <v>Danila Kharkov</v>
      </c>
      <c r="C23" s="6" t="str">
        <f t="shared" si="1"/>
        <v>Russia</v>
      </c>
      <c r="D23" s="6">
        <f t="shared" si="2"/>
        <v>92</v>
      </c>
      <c r="E23" s="6">
        <f t="shared" si="3"/>
        <v>20</v>
      </c>
    </row>
    <row r="24" spans="1:5">
      <c r="A24" s="6">
        <v>28</v>
      </c>
      <c r="B24" s="6" t="str">
        <f t="shared" si="0"/>
        <v>Frank Fingerhut</v>
      </c>
      <c r="C24" s="6" t="str">
        <f t="shared" si="1"/>
        <v>Germany</v>
      </c>
      <c r="D24" s="6">
        <f t="shared" si="2"/>
        <v>92</v>
      </c>
      <c r="E24" s="6">
        <f t="shared" si="3"/>
        <v>20</v>
      </c>
    </row>
    <row r="25" spans="1:5">
      <c r="A25" s="6">
        <v>200</v>
      </c>
      <c r="B25" s="6" t="str">
        <f t="shared" si="0"/>
        <v>Martial Mauger</v>
      </c>
      <c r="C25" s="6" t="str">
        <f t="shared" si="1"/>
        <v>France</v>
      </c>
      <c r="D25" s="6">
        <f t="shared" si="2"/>
        <v>92</v>
      </c>
      <c r="E25" s="6">
        <f t="shared" si="3"/>
        <v>20</v>
      </c>
    </row>
    <row r="26" spans="1:5">
      <c r="A26" s="6">
        <v>50</v>
      </c>
      <c r="B26" s="6" t="str">
        <f t="shared" si="0"/>
        <v>Le Gallo Gurvand</v>
      </c>
      <c r="C26" s="6" t="str">
        <f t="shared" si="1"/>
        <v>France</v>
      </c>
      <c r="D26" s="6">
        <f t="shared" si="2"/>
        <v>91</v>
      </c>
      <c r="E26" s="6">
        <f t="shared" si="3"/>
        <v>24</v>
      </c>
    </row>
    <row r="27" spans="1:5">
      <c r="A27" s="6">
        <v>5</v>
      </c>
      <c r="B27" s="6" t="str">
        <f t="shared" si="0"/>
        <v>Albert Ayupov</v>
      </c>
      <c r="C27" s="6" t="str">
        <f t="shared" si="1"/>
        <v>Russia</v>
      </c>
      <c r="D27" s="6">
        <f t="shared" si="2"/>
        <v>89</v>
      </c>
      <c r="E27" s="6">
        <f t="shared" si="3"/>
        <v>25</v>
      </c>
    </row>
    <row r="28" spans="1:5">
      <c r="A28" s="6">
        <v>6</v>
      </c>
      <c r="B28" s="6" t="str">
        <f t="shared" si="0"/>
        <v>Antoine Hertz</v>
      </c>
      <c r="C28" s="6" t="str">
        <f t="shared" si="1"/>
        <v>France</v>
      </c>
      <c r="D28" s="6">
        <f t="shared" si="2"/>
        <v>89</v>
      </c>
      <c r="E28" s="6">
        <f t="shared" si="3"/>
        <v>25</v>
      </c>
    </row>
    <row r="29" spans="1:5">
      <c r="A29" s="6">
        <v>87</v>
      </c>
      <c r="B29" s="6" t="str">
        <f t="shared" si="0"/>
        <v>Roman Shlokov</v>
      </c>
      <c r="C29" s="6" t="str">
        <f t="shared" si="1"/>
        <v>Russia</v>
      </c>
      <c r="D29" s="6">
        <f t="shared" si="2"/>
        <v>89</v>
      </c>
      <c r="E29" s="6">
        <f t="shared" si="3"/>
        <v>25</v>
      </c>
    </row>
    <row r="30" spans="1:5">
      <c r="A30" s="6">
        <v>35</v>
      </c>
      <c r="B30" s="6" t="str">
        <f t="shared" si="0"/>
        <v>George Leeming</v>
      </c>
      <c r="C30" s="6" t="str">
        <f t="shared" si="1"/>
        <v>UK</v>
      </c>
      <c r="D30" s="6">
        <f t="shared" si="2"/>
        <v>88</v>
      </c>
      <c r="E30" s="6">
        <f t="shared" si="3"/>
        <v>28</v>
      </c>
    </row>
    <row r="31" spans="1:5">
      <c r="A31" s="6">
        <v>56</v>
      </c>
      <c r="B31" s="6" t="str">
        <f t="shared" si="0"/>
        <v>Mark Temple</v>
      </c>
      <c r="C31" s="6" t="str">
        <f t="shared" si="1"/>
        <v>UK</v>
      </c>
      <c r="D31" s="6">
        <f t="shared" si="2"/>
        <v>88</v>
      </c>
      <c r="E31" s="6">
        <f t="shared" si="3"/>
        <v>28</v>
      </c>
    </row>
    <row r="32" spans="1:5">
      <c r="A32" s="6">
        <v>65</v>
      </c>
      <c r="B32" s="6" t="str">
        <f t="shared" si="0"/>
        <v>Nicolas Le Poac</v>
      </c>
      <c r="C32" s="6" t="str">
        <f t="shared" si="1"/>
        <v>France</v>
      </c>
      <c r="D32" s="6">
        <f t="shared" si="2"/>
        <v>88</v>
      </c>
      <c r="E32" s="6">
        <f t="shared" si="3"/>
        <v>28</v>
      </c>
    </row>
    <row r="33" spans="1:5">
      <c r="A33" s="6">
        <v>88</v>
      </c>
      <c r="B33" s="6" t="str">
        <f t="shared" si="0"/>
        <v>Roman Zhavnirovskii</v>
      </c>
      <c r="C33" s="6" t="str">
        <f t="shared" si="1"/>
        <v>Russia</v>
      </c>
      <c r="D33" s="6">
        <f t="shared" si="2"/>
        <v>88</v>
      </c>
      <c r="E33" s="6">
        <f t="shared" si="3"/>
        <v>28</v>
      </c>
    </row>
    <row r="34" spans="1:5">
      <c r="A34" s="6">
        <v>54</v>
      </c>
      <c r="B34" s="6" t="str">
        <f t="shared" si="0"/>
        <v>Mark Bond</v>
      </c>
      <c r="C34" s="6" t="str">
        <f t="shared" si="1"/>
        <v>UK</v>
      </c>
      <c r="D34" s="6">
        <f t="shared" si="2"/>
        <v>87</v>
      </c>
      <c r="E34" s="6">
        <f t="shared" si="3"/>
        <v>32</v>
      </c>
    </row>
    <row r="35" spans="1:5">
      <c r="A35" s="6">
        <v>90</v>
      </c>
      <c r="B35" s="6" t="str">
        <f t="shared" ref="B35:B66" si="4">VLOOKUP(A35,MasterMen,2,FALSE)</f>
        <v>Bronsart Ruddy</v>
      </c>
      <c r="C35" s="6" t="str">
        <f t="shared" ref="C35:C66" si="5">VLOOKUP(A35,MasterMen,3,FALSE)</f>
        <v>Belgium</v>
      </c>
      <c r="D35" s="6">
        <f t="shared" ref="D35:D66" si="6">VLOOKUP(A35,MasterMen,9,FALSE)</f>
        <v>87</v>
      </c>
      <c r="E35" s="6">
        <f t="shared" ref="E35:E66" si="7">RANK(D35,$D$3:$D$101)</f>
        <v>32</v>
      </c>
    </row>
    <row r="36" spans="1:5">
      <c r="A36" s="6">
        <v>7</v>
      </c>
      <c r="B36" s="6" t="str">
        <f t="shared" si="4"/>
        <v>Artyom Dmitriev</v>
      </c>
      <c r="C36" s="6" t="str">
        <f t="shared" si="5"/>
        <v>Russia</v>
      </c>
      <c r="D36" s="6">
        <f t="shared" si="6"/>
        <v>86</v>
      </c>
      <c r="E36" s="6">
        <f t="shared" si="7"/>
        <v>34</v>
      </c>
    </row>
    <row r="37" spans="1:5">
      <c r="A37" s="6">
        <v>73</v>
      </c>
      <c r="B37" s="6" t="str">
        <f t="shared" si="4"/>
        <v>Paul Swain</v>
      </c>
      <c r="C37" s="6" t="str">
        <f t="shared" si="5"/>
        <v>UK</v>
      </c>
      <c r="D37" s="6">
        <f t="shared" si="6"/>
        <v>85</v>
      </c>
      <c r="E37" s="6">
        <f t="shared" si="7"/>
        <v>35</v>
      </c>
    </row>
    <row r="38" spans="1:5">
      <c r="A38" s="6">
        <v>15</v>
      </c>
      <c r="B38" s="6" t="str">
        <f t="shared" si="4"/>
        <v>Christian Bordier</v>
      </c>
      <c r="C38" s="6" t="str">
        <f t="shared" si="5"/>
        <v>France</v>
      </c>
      <c r="D38" s="6">
        <f t="shared" si="6"/>
        <v>84</v>
      </c>
      <c r="E38" s="6">
        <f t="shared" si="7"/>
        <v>36</v>
      </c>
    </row>
    <row r="39" spans="1:5">
      <c r="A39" s="6">
        <v>18</v>
      </c>
      <c r="B39" s="6" t="str">
        <f t="shared" si="4"/>
        <v>Christophe Goetsch</v>
      </c>
      <c r="C39" s="6" t="str">
        <f t="shared" si="5"/>
        <v>France</v>
      </c>
      <c r="D39" s="6">
        <f t="shared" si="6"/>
        <v>84</v>
      </c>
      <c r="E39" s="6">
        <f t="shared" si="7"/>
        <v>36</v>
      </c>
    </row>
    <row r="40" spans="1:5">
      <c r="A40" s="6">
        <v>27</v>
      </c>
      <c r="B40" s="6" t="str">
        <f t="shared" si="4"/>
        <v>Etienne Morineau</v>
      </c>
      <c r="C40" s="6" t="str">
        <f t="shared" si="5"/>
        <v>France</v>
      </c>
      <c r="D40" s="6">
        <f t="shared" si="6"/>
        <v>84</v>
      </c>
      <c r="E40" s="6">
        <f t="shared" si="7"/>
        <v>36</v>
      </c>
    </row>
    <row r="41" spans="1:5">
      <c r="A41" s="6">
        <v>53</v>
      </c>
      <c r="B41" s="6" t="str">
        <f t="shared" si="4"/>
        <v>Marcus Pehart</v>
      </c>
      <c r="C41" s="6" t="str">
        <f t="shared" si="5"/>
        <v>Sweden</v>
      </c>
      <c r="D41" s="6">
        <f t="shared" si="6"/>
        <v>84</v>
      </c>
      <c r="E41" s="6">
        <f t="shared" si="7"/>
        <v>36</v>
      </c>
    </row>
    <row r="42" spans="1:5">
      <c r="A42" s="6">
        <v>83</v>
      </c>
      <c r="B42" s="6" t="str">
        <f t="shared" si="4"/>
        <v>Rick Brister</v>
      </c>
      <c r="C42" s="6" t="str">
        <f t="shared" si="5"/>
        <v>UK</v>
      </c>
      <c r="D42" s="6">
        <f t="shared" si="6"/>
        <v>84</v>
      </c>
      <c r="E42" s="6">
        <f t="shared" si="7"/>
        <v>36</v>
      </c>
    </row>
    <row r="43" spans="1:5">
      <c r="A43" s="6">
        <v>33</v>
      </c>
      <c r="B43" s="6" t="str">
        <f t="shared" si="4"/>
        <v>Gareth Hawkes</v>
      </c>
      <c r="C43" s="6" t="str">
        <f t="shared" si="5"/>
        <v>UK</v>
      </c>
      <c r="D43" s="6">
        <f t="shared" si="6"/>
        <v>83</v>
      </c>
      <c r="E43" s="6">
        <f t="shared" si="7"/>
        <v>41</v>
      </c>
    </row>
    <row r="44" spans="1:5">
      <c r="A44" s="6">
        <v>41</v>
      </c>
      <c r="B44" s="6" t="str">
        <f t="shared" si="4"/>
        <v>Jean-Yves Gautier</v>
      </c>
      <c r="C44" s="6" t="str">
        <f t="shared" si="5"/>
        <v>France</v>
      </c>
      <c r="D44" s="6">
        <f t="shared" si="6"/>
        <v>83</v>
      </c>
      <c r="E44" s="6">
        <f t="shared" si="7"/>
        <v>41</v>
      </c>
    </row>
    <row r="45" spans="1:5">
      <c r="A45" s="6">
        <v>46</v>
      </c>
      <c r="B45" s="6" t="str">
        <f t="shared" si="4"/>
        <v>Jonathan Grasset</v>
      </c>
      <c r="C45" s="6" t="str">
        <f t="shared" si="5"/>
        <v>France</v>
      </c>
      <c r="D45" s="6">
        <f t="shared" si="6"/>
        <v>83</v>
      </c>
      <c r="E45" s="6">
        <f t="shared" si="7"/>
        <v>41</v>
      </c>
    </row>
    <row r="46" spans="1:5">
      <c r="A46" s="6">
        <v>48</v>
      </c>
      <c r="B46" s="6" t="str">
        <f t="shared" si="4"/>
        <v>Keith Commons</v>
      </c>
      <c r="C46" s="6" t="str">
        <f t="shared" si="5"/>
        <v>UK</v>
      </c>
      <c r="D46" s="6">
        <f t="shared" si="6"/>
        <v>83</v>
      </c>
      <c r="E46" s="6">
        <f t="shared" si="7"/>
        <v>41</v>
      </c>
    </row>
    <row r="47" spans="1:5">
      <c r="A47" s="6">
        <v>78</v>
      </c>
      <c r="B47" s="6" t="str">
        <f t="shared" si="4"/>
        <v>Pierre Cazoulat</v>
      </c>
      <c r="C47" s="6" t="str">
        <f t="shared" si="5"/>
        <v>France</v>
      </c>
      <c r="D47" s="6">
        <f t="shared" si="6"/>
        <v>83</v>
      </c>
      <c r="E47" s="6">
        <f t="shared" si="7"/>
        <v>41</v>
      </c>
    </row>
    <row r="48" spans="1:5">
      <c r="A48" s="6">
        <v>55</v>
      </c>
      <c r="B48" s="6" t="str">
        <f t="shared" si="4"/>
        <v>Mark Lee</v>
      </c>
      <c r="C48" s="6" t="str">
        <f t="shared" si="5"/>
        <v>UK</v>
      </c>
      <c r="D48" s="6">
        <f t="shared" si="6"/>
        <v>81</v>
      </c>
      <c r="E48" s="6">
        <f t="shared" si="7"/>
        <v>46</v>
      </c>
    </row>
    <row r="49" spans="1:5">
      <c r="A49" s="6">
        <v>21</v>
      </c>
      <c r="B49" s="6" t="str">
        <f t="shared" si="4"/>
        <v>Dan Pegg</v>
      </c>
      <c r="C49" s="6" t="str">
        <f t="shared" si="5"/>
        <v>USA</v>
      </c>
      <c r="D49" s="6">
        <f t="shared" si="6"/>
        <v>80</v>
      </c>
      <c r="E49" s="6">
        <f t="shared" si="7"/>
        <v>47</v>
      </c>
    </row>
    <row r="50" spans="1:5">
      <c r="A50" s="6">
        <v>3</v>
      </c>
      <c r="B50" s="6" t="str">
        <f t="shared" si="4"/>
        <v>Adam Rohárik</v>
      </c>
      <c r="C50" s="6" t="str">
        <f t="shared" si="5"/>
        <v>Slovakia</v>
      </c>
      <c r="D50" s="6">
        <f t="shared" si="6"/>
        <v>77</v>
      </c>
      <c r="E50" s="6">
        <f t="shared" si="7"/>
        <v>48</v>
      </c>
    </row>
    <row r="51" spans="1:5">
      <c r="A51" s="6">
        <v>64</v>
      </c>
      <c r="B51" s="6" t="str">
        <f t="shared" si="4"/>
        <v>Neville Oldroyd</v>
      </c>
      <c r="C51" s="6" t="str">
        <f t="shared" si="5"/>
        <v>UK</v>
      </c>
      <c r="D51" s="6">
        <f t="shared" si="6"/>
        <v>77</v>
      </c>
      <c r="E51" s="6">
        <f t="shared" si="7"/>
        <v>48</v>
      </c>
    </row>
    <row r="52" spans="1:5">
      <c r="A52" s="6">
        <v>37</v>
      </c>
      <c r="B52" s="6" t="str">
        <f t="shared" si="4"/>
        <v>Graham Monkman</v>
      </c>
      <c r="C52" s="6" t="str">
        <f t="shared" si="5"/>
        <v>UK</v>
      </c>
      <c r="D52" s="6">
        <f t="shared" si="6"/>
        <v>76</v>
      </c>
      <c r="E52" s="6">
        <f t="shared" si="7"/>
        <v>50</v>
      </c>
    </row>
    <row r="53" spans="1:5">
      <c r="A53" s="6">
        <v>43</v>
      </c>
      <c r="B53" s="6" t="str">
        <f t="shared" si="4"/>
        <v>Johan Aline</v>
      </c>
      <c r="C53" s="6" t="str">
        <f t="shared" si="5"/>
        <v>France</v>
      </c>
      <c r="D53" s="6">
        <f t="shared" si="6"/>
        <v>76</v>
      </c>
      <c r="E53" s="6">
        <f t="shared" si="7"/>
        <v>50</v>
      </c>
    </row>
    <row r="54" spans="1:5">
      <c r="A54" s="6">
        <v>71</v>
      </c>
      <c r="B54" s="6" t="str">
        <f t="shared" si="4"/>
        <v>Paul Robinson</v>
      </c>
      <c r="C54" s="6" t="str">
        <f t="shared" si="5"/>
        <v>UK</v>
      </c>
      <c r="D54" s="6">
        <f t="shared" si="6"/>
        <v>76</v>
      </c>
      <c r="E54" s="6">
        <f t="shared" si="7"/>
        <v>50</v>
      </c>
    </row>
    <row r="55" spans="1:5">
      <c r="A55" s="6">
        <v>77</v>
      </c>
      <c r="B55" s="6" t="str">
        <f t="shared" si="4"/>
        <v>Phil Marciano</v>
      </c>
      <c r="C55" s="6" t="str">
        <f t="shared" si="5"/>
        <v>UK</v>
      </c>
      <c r="D55" s="6">
        <f t="shared" si="6"/>
        <v>76</v>
      </c>
      <c r="E55" s="6">
        <f t="shared" si="7"/>
        <v>50</v>
      </c>
    </row>
    <row r="56" spans="1:5">
      <c r="A56" s="6">
        <v>85</v>
      </c>
      <c r="B56" s="6" t="str">
        <f t="shared" si="4"/>
        <v>Roger Arnay</v>
      </c>
      <c r="C56" s="6" t="str">
        <f t="shared" si="5"/>
        <v>UK</v>
      </c>
      <c r="D56" s="6">
        <f t="shared" si="6"/>
        <v>76</v>
      </c>
      <c r="E56" s="6">
        <f t="shared" si="7"/>
        <v>50</v>
      </c>
    </row>
    <row r="57" spans="1:5">
      <c r="A57" s="6">
        <v>51</v>
      </c>
      <c r="B57" s="6" t="str">
        <f t="shared" si="4"/>
        <v>Lee Cheeseman</v>
      </c>
      <c r="C57" s="6" t="str">
        <f t="shared" si="5"/>
        <v>UK</v>
      </c>
      <c r="D57" s="6">
        <f t="shared" si="6"/>
        <v>75</v>
      </c>
      <c r="E57" s="6">
        <f t="shared" si="7"/>
        <v>55</v>
      </c>
    </row>
    <row r="58" spans="1:5">
      <c r="A58" s="6">
        <v>95</v>
      </c>
      <c r="B58" s="6" t="str">
        <f t="shared" si="4"/>
        <v>Tom Manley</v>
      </c>
      <c r="C58" s="6" t="str">
        <f t="shared" si="5"/>
        <v>UK</v>
      </c>
      <c r="D58" s="6">
        <f t="shared" si="6"/>
        <v>75</v>
      </c>
      <c r="E58" s="6">
        <f t="shared" si="7"/>
        <v>55</v>
      </c>
    </row>
    <row r="59" spans="1:5">
      <c r="A59" s="6">
        <v>40</v>
      </c>
      <c r="B59" s="6" t="str">
        <f t="shared" si="4"/>
        <v>Jace Waterman</v>
      </c>
      <c r="C59" s="6" t="str">
        <f t="shared" si="5"/>
        <v>UK</v>
      </c>
      <c r="D59" s="6">
        <f t="shared" si="6"/>
        <v>74</v>
      </c>
      <c r="E59" s="6">
        <f t="shared" si="7"/>
        <v>57</v>
      </c>
    </row>
    <row r="60" spans="1:5">
      <c r="A60" s="6">
        <v>38</v>
      </c>
      <c r="B60" s="6" t="str">
        <f t="shared" si="4"/>
        <v>Greg Baxter</v>
      </c>
      <c r="C60" s="6" t="str">
        <f t="shared" si="5"/>
        <v>UK</v>
      </c>
      <c r="D60" s="6">
        <f t="shared" si="6"/>
        <v>72</v>
      </c>
      <c r="E60" s="6">
        <f t="shared" si="7"/>
        <v>58</v>
      </c>
    </row>
    <row r="61" spans="1:5">
      <c r="A61" s="6">
        <v>86</v>
      </c>
      <c r="B61" s="6" t="str">
        <f t="shared" si="4"/>
        <v>Roland Meyer-Speicher</v>
      </c>
      <c r="C61" s="6" t="str">
        <f t="shared" si="5"/>
        <v>France</v>
      </c>
      <c r="D61" s="6">
        <f t="shared" si="6"/>
        <v>72</v>
      </c>
      <c r="E61" s="6">
        <f t="shared" si="7"/>
        <v>58</v>
      </c>
    </row>
    <row r="62" spans="1:5">
      <c r="A62" s="6">
        <v>32</v>
      </c>
      <c r="B62" s="6" t="str">
        <f t="shared" si="4"/>
        <v>Gaetan Freydt-Drouan</v>
      </c>
      <c r="C62" s="6" t="str">
        <f t="shared" si="5"/>
        <v>France</v>
      </c>
      <c r="D62" s="6">
        <f t="shared" si="6"/>
        <v>71</v>
      </c>
      <c r="E62" s="6">
        <f t="shared" si="7"/>
        <v>60</v>
      </c>
    </row>
    <row r="63" spans="1:5">
      <c r="A63" s="6">
        <v>58</v>
      </c>
      <c r="B63" s="6" t="str">
        <f t="shared" si="4"/>
        <v>Martin Dale</v>
      </c>
      <c r="C63" s="6" t="str">
        <f t="shared" si="5"/>
        <v>UK</v>
      </c>
      <c r="D63" s="6">
        <f t="shared" si="6"/>
        <v>70</v>
      </c>
      <c r="E63" s="6">
        <f t="shared" si="7"/>
        <v>61</v>
      </c>
    </row>
    <row r="64" spans="1:5">
      <c r="A64" s="6">
        <v>67</v>
      </c>
      <c r="B64" s="6" t="str">
        <f t="shared" si="4"/>
        <v>Owen Channer</v>
      </c>
      <c r="C64" s="6" t="str">
        <f t="shared" si="5"/>
        <v>UK</v>
      </c>
      <c r="D64" s="6">
        <f t="shared" si="6"/>
        <v>70</v>
      </c>
      <c r="E64" s="6">
        <f t="shared" si="7"/>
        <v>61</v>
      </c>
    </row>
    <row r="65" spans="1:5">
      <c r="A65" s="6">
        <v>2</v>
      </c>
      <c r="B65" s="6" t="str">
        <f t="shared" si="4"/>
        <v>Adam Miller</v>
      </c>
      <c r="C65" s="6" t="str">
        <f t="shared" si="5"/>
        <v>UK</v>
      </c>
      <c r="D65" s="6">
        <f t="shared" si="6"/>
        <v>68</v>
      </c>
      <c r="E65" s="6">
        <f t="shared" si="7"/>
        <v>63</v>
      </c>
    </row>
    <row r="66" spans="1:5">
      <c r="A66" s="6">
        <v>66</v>
      </c>
      <c r="B66" s="6" t="str">
        <f t="shared" si="4"/>
        <v>Norbert Wolff</v>
      </c>
      <c r="C66" s="6" t="str">
        <f t="shared" si="5"/>
        <v>Germany</v>
      </c>
      <c r="D66" s="6">
        <f t="shared" si="6"/>
        <v>68</v>
      </c>
      <c r="E66" s="6">
        <f t="shared" si="7"/>
        <v>63</v>
      </c>
    </row>
    <row r="67" spans="1:5">
      <c r="A67" s="6">
        <v>52</v>
      </c>
      <c r="B67" s="6" t="str">
        <f t="shared" ref="B67:B98" si="8">VLOOKUP(A67,MasterMen,2,FALSE)</f>
        <v>Ludovic Jezequel</v>
      </c>
      <c r="C67" s="6" t="str">
        <f t="shared" ref="C67:C101" si="9">VLOOKUP(A67,MasterMen,3,FALSE)</f>
        <v>France</v>
      </c>
      <c r="D67" s="6">
        <f t="shared" ref="D67:D101" si="10">VLOOKUP(A67,MasterMen,9,FALSE)</f>
        <v>65</v>
      </c>
      <c r="E67" s="6">
        <f t="shared" ref="E67:E98" si="11">RANK(D67,$D$3:$D$101)</f>
        <v>65</v>
      </c>
    </row>
    <row r="68" spans="1:5">
      <c r="A68" s="6">
        <v>57</v>
      </c>
      <c r="B68" s="6" t="str">
        <f t="shared" si="8"/>
        <v>Markus Kuosmanen</v>
      </c>
      <c r="C68" s="6" t="str">
        <f t="shared" si="9"/>
        <v>Sweden</v>
      </c>
      <c r="D68" s="6">
        <f t="shared" si="10"/>
        <v>65</v>
      </c>
      <c r="E68" s="6">
        <f t="shared" si="11"/>
        <v>65</v>
      </c>
    </row>
    <row r="69" spans="1:5">
      <c r="A69" s="6">
        <v>61</v>
      </c>
      <c r="B69" s="6" t="str">
        <f t="shared" si="8"/>
        <v>Mikey Atkins</v>
      </c>
      <c r="C69" s="6" t="str">
        <f t="shared" si="9"/>
        <v>UK</v>
      </c>
      <c r="D69" s="6">
        <f t="shared" si="10"/>
        <v>64</v>
      </c>
      <c r="E69" s="6">
        <f t="shared" si="11"/>
        <v>67</v>
      </c>
    </row>
    <row r="70" spans="1:5">
      <c r="A70" s="6">
        <v>9</v>
      </c>
      <c r="B70" s="6" t="str">
        <f t="shared" si="8"/>
        <v>Benjamin Morcamp</v>
      </c>
      <c r="C70" s="6" t="str">
        <f t="shared" si="9"/>
        <v>France</v>
      </c>
      <c r="D70" s="6">
        <f t="shared" si="10"/>
        <v>61</v>
      </c>
      <c r="E70" s="6">
        <f t="shared" si="11"/>
        <v>68</v>
      </c>
    </row>
    <row r="71" spans="1:5">
      <c r="A71" s="6">
        <v>89</v>
      </c>
      <c r="B71" s="6" t="str">
        <f t="shared" si="8"/>
        <v>Ron Thomas</v>
      </c>
      <c r="C71" s="6" t="str">
        <f t="shared" si="9"/>
        <v>USA</v>
      </c>
      <c r="D71" s="6">
        <f t="shared" si="10"/>
        <v>61</v>
      </c>
      <c r="E71" s="6">
        <f t="shared" si="11"/>
        <v>68</v>
      </c>
    </row>
    <row r="72" spans="1:5">
      <c r="A72" s="6">
        <v>12</v>
      </c>
      <c r="B72" s="6" t="str">
        <f t="shared" si="8"/>
        <v>Cameron Ball</v>
      </c>
      <c r="C72" s="6" t="str">
        <f t="shared" si="9"/>
        <v>UK</v>
      </c>
      <c r="D72" s="6">
        <f t="shared" si="10"/>
        <v>60</v>
      </c>
      <c r="E72" s="6">
        <f t="shared" si="11"/>
        <v>70</v>
      </c>
    </row>
    <row r="73" spans="1:5">
      <c r="A73" s="6">
        <v>96</v>
      </c>
      <c r="B73" s="6" t="str">
        <f t="shared" si="8"/>
        <v>Viktor Latanskiy</v>
      </c>
      <c r="C73" s="6" t="str">
        <f t="shared" si="9"/>
        <v>Russia</v>
      </c>
      <c r="D73" s="6">
        <f t="shared" si="10"/>
        <v>59</v>
      </c>
      <c r="E73" s="6">
        <f t="shared" si="11"/>
        <v>71</v>
      </c>
    </row>
    <row r="74" spans="1:5">
      <c r="A74" s="6">
        <v>19</v>
      </c>
      <c r="B74" s="6" t="str">
        <f t="shared" si="8"/>
        <v>Christophe Morcamp</v>
      </c>
      <c r="C74" s="6" t="str">
        <f t="shared" si="9"/>
        <v>France</v>
      </c>
      <c r="D74" s="6">
        <f t="shared" si="10"/>
        <v>57</v>
      </c>
      <c r="E74" s="6">
        <f t="shared" si="11"/>
        <v>72</v>
      </c>
    </row>
    <row r="75" spans="1:5">
      <c r="A75" s="6">
        <v>42</v>
      </c>
      <c r="B75" s="6" t="str">
        <f t="shared" si="8"/>
        <v>Jesse Eng</v>
      </c>
      <c r="C75" s="6" t="str">
        <f t="shared" si="9"/>
        <v>USA</v>
      </c>
      <c r="D75" s="6">
        <f t="shared" si="10"/>
        <v>56</v>
      </c>
      <c r="E75" s="6">
        <f t="shared" si="11"/>
        <v>73</v>
      </c>
    </row>
    <row r="76" spans="1:5">
      <c r="A76" s="6">
        <v>10</v>
      </c>
      <c r="B76" s="6" t="str">
        <f t="shared" si="8"/>
        <v>Benoit Salaün</v>
      </c>
      <c r="C76" s="6" t="str">
        <f t="shared" si="9"/>
        <v>France</v>
      </c>
      <c r="D76" s="6">
        <f t="shared" si="10"/>
        <v>52</v>
      </c>
      <c r="E76" s="6">
        <f t="shared" si="11"/>
        <v>74</v>
      </c>
    </row>
    <row r="77" spans="1:5">
      <c r="A77" s="6">
        <v>13</v>
      </c>
      <c r="B77" s="6" t="str">
        <f t="shared" si="8"/>
        <v>Chris Hughes</v>
      </c>
      <c r="C77" s="6" t="str">
        <f t="shared" si="9"/>
        <v>UK</v>
      </c>
      <c r="D77" s="6">
        <f t="shared" si="10"/>
        <v>51</v>
      </c>
      <c r="E77" s="6">
        <f t="shared" si="11"/>
        <v>75</v>
      </c>
    </row>
    <row r="78" spans="1:5">
      <c r="A78" s="6">
        <v>22</v>
      </c>
      <c r="B78" s="6" t="str">
        <f t="shared" si="8"/>
        <v>Daniel Goodrum</v>
      </c>
      <c r="C78" s="6" t="str">
        <f t="shared" si="9"/>
        <v>UK</v>
      </c>
      <c r="D78" s="6">
        <f t="shared" si="10"/>
        <v>50</v>
      </c>
      <c r="E78" s="6">
        <f t="shared" si="11"/>
        <v>76</v>
      </c>
    </row>
    <row r="79" spans="1:5">
      <c r="A79" s="6">
        <v>59</v>
      </c>
      <c r="B79" s="6" t="str">
        <f t="shared" si="8"/>
        <v>Matti Sairanen</v>
      </c>
      <c r="C79" s="6" t="str">
        <f t="shared" si="9"/>
        <v>Finland</v>
      </c>
      <c r="D79" s="6">
        <f t="shared" si="10"/>
        <v>49</v>
      </c>
      <c r="E79" s="6">
        <f t="shared" si="11"/>
        <v>77</v>
      </c>
    </row>
    <row r="80" spans="1:5">
      <c r="A80" s="6">
        <v>60</v>
      </c>
      <c r="B80" s="6" t="str">
        <f t="shared" si="8"/>
        <v>Michael Abberton</v>
      </c>
      <c r="C80" s="6" t="str">
        <f t="shared" si="9"/>
        <v>UK</v>
      </c>
      <c r="D80" s="6">
        <f t="shared" si="10"/>
        <v>43</v>
      </c>
      <c r="E80" s="6">
        <f t="shared" si="11"/>
        <v>78</v>
      </c>
    </row>
    <row r="81" spans="1:5">
      <c r="A81" s="6">
        <v>16</v>
      </c>
      <c r="B81" s="6" t="str">
        <f t="shared" si="8"/>
        <v>Christian Thiel</v>
      </c>
      <c r="C81" s="6" t="str">
        <f t="shared" si="9"/>
        <v>Germany</v>
      </c>
      <c r="D81" s="6">
        <f t="shared" si="10"/>
        <v>40</v>
      </c>
      <c r="E81" s="6">
        <f t="shared" si="11"/>
        <v>79</v>
      </c>
    </row>
    <row r="82" spans="1:5">
      <c r="A82" s="6">
        <v>1</v>
      </c>
      <c r="B82" s="6" t="str">
        <f t="shared" si="8"/>
        <v>Adam Celadin</v>
      </c>
      <c r="C82" s="6" t="str">
        <f t="shared" si="9"/>
        <v>Czechia</v>
      </c>
      <c r="D82" s="6">
        <f t="shared" si="10"/>
        <v>0</v>
      </c>
      <c r="E82" s="6">
        <f t="shared" si="11"/>
        <v>80</v>
      </c>
    </row>
    <row r="83" spans="1:5">
      <c r="A83" s="6">
        <v>8</v>
      </c>
      <c r="B83" s="6" t="str">
        <f t="shared" si="8"/>
        <v>Baptiste Liné</v>
      </c>
      <c r="C83" s="6" t="str">
        <f t="shared" si="9"/>
        <v>France</v>
      </c>
      <c r="D83" s="6">
        <f t="shared" si="10"/>
        <v>0</v>
      </c>
      <c r="E83" s="6">
        <f t="shared" si="11"/>
        <v>80</v>
      </c>
    </row>
    <row r="84" spans="1:5">
      <c r="A84" s="6">
        <v>14</v>
      </c>
      <c r="B84" s="6" t="str">
        <f t="shared" si="8"/>
        <v>Chris Poole</v>
      </c>
      <c r="C84" s="6" t="str">
        <f t="shared" si="9"/>
        <v>UK</v>
      </c>
      <c r="D84" s="6">
        <f t="shared" si="10"/>
        <v>0</v>
      </c>
      <c r="E84" s="6">
        <f t="shared" si="11"/>
        <v>80</v>
      </c>
    </row>
    <row r="85" spans="1:5">
      <c r="A85" s="6">
        <v>24</v>
      </c>
      <c r="B85" s="6" t="str">
        <f t="shared" si="8"/>
        <v>Danny Bear Thomas</v>
      </c>
      <c r="C85" s="6" t="str">
        <f t="shared" si="9"/>
        <v>UK</v>
      </c>
      <c r="D85" s="6">
        <f t="shared" si="10"/>
        <v>0</v>
      </c>
      <c r="E85" s="6">
        <f t="shared" si="11"/>
        <v>80</v>
      </c>
    </row>
    <row r="86" spans="1:5">
      <c r="A86" s="6">
        <v>25</v>
      </c>
      <c r="B86" s="6" t="str">
        <f t="shared" si="8"/>
        <v>Dave Aldridge</v>
      </c>
      <c r="C86" s="6" t="str">
        <f t="shared" si="9"/>
        <v>UK</v>
      </c>
      <c r="D86" s="6">
        <f t="shared" si="10"/>
        <v>0</v>
      </c>
      <c r="E86" s="6">
        <f t="shared" si="11"/>
        <v>80</v>
      </c>
    </row>
    <row r="87" spans="1:5">
      <c r="A87" s="6">
        <v>29</v>
      </c>
      <c r="B87" s="6" t="str">
        <f t="shared" si="8"/>
        <v>Frank Salonius</v>
      </c>
      <c r="C87" s="6" t="str">
        <f t="shared" si="9"/>
        <v>Finland</v>
      </c>
      <c r="D87" s="6">
        <f t="shared" si="10"/>
        <v>0</v>
      </c>
      <c r="E87" s="6">
        <f t="shared" si="11"/>
        <v>80</v>
      </c>
    </row>
    <row r="88" spans="1:5">
      <c r="A88" s="6">
        <v>31</v>
      </c>
      <c r="B88" s="6" t="str">
        <f t="shared" si="8"/>
        <v>Fredrik Persson</v>
      </c>
      <c r="C88" s="6" t="str">
        <f t="shared" si="9"/>
        <v>Sweden</v>
      </c>
      <c r="D88" s="6">
        <f t="shared" si="10"/>
        <v>0</v>
      </c>
      <c r="E88" s="6">
        <f t="shared" si="11"/>
        <v>80</v>
      </c>
    </row>
    <row r="89" spans="1:5">
      <c r="A89" s="6">
        <v>34</v>
      </c>
      <c r="B89" s="6" t="str">
        <f t="shared" si="8"/>
        <v>George Binning</v>
      </c>
      <c r="C89" s="6" t="str">
        <f t="shared" si="9"/>
        <v>UK</v>
      </c>
      <c r="D89" s="6">
        <f t="shared" si="10"/>
        <v>0</v>
      </c>
      <c r="E89" s="6">
        <f t="shared" si="11"/>
        <v>80</v>
      </c>
    </row>
    <row r="90" spans="1:5">
      <c r="A90" s="6">
        <v>36</v>
      </c>
      <c r="B90" s="6" t="str">
        <f t="shared" si="8"/>
        <v>Georges Cuvillier</v>
      </c>
      <c r="C90" s="6" t="str">
        <f t="shared" si="9"/>
        <v>Belgium</v>
      </c>
      <c r="D90" s="6">
        <f t="shared" si="10"/>
        <v>0</v>
      </c>
      <c r="E90" s="6">
        <f t="shared" si="11"/>
        <v>80</v>
      </c>
    </row>
    <row r="91" spans="1:5">
      <c r="A91" s="6">
        <v>45</v>
      </c>
      <c r="B91" s="6" t="str">
        <f t="shared" si="8"/>
        <v>John Taylor</v>
      </c>
      <c r="C91" s="6" t="str">
        <f t="shared" si="9"/>
        <v>UK</v>
      </c>
      <c r="D91" s="6">
        <f t="shared" si="10"/>
        <v>0</v>
      </c>
      <c r="E91" s="6">
        <f t="shared" si="11"/>
        <v>80</v>
      </c>
    </row>
    <row r="92" spans="1:5">
      <c r="A92" s="6">
        <v>47</v>
      </c>
      <c r="B92" s="6" t="str">
        <f t="shared" si="8"/>
        <v>Kari Salonius</v>
      </c>
      <c r="C92" s="6" t="str">
        <f t="shared" si="9"/>
        <v>Finland</v>
      </c>
      <c r="D92" s="6">
        <f t="shared" si="10"/>
        <v>0</v>
      </c>
      <c r="E92" s="6">
        <f t="shared" si="11"/>
        <v>80</v>
      </c>
    </row>
    <row r="93" spans="1:5">
      <c r="A93" s="6">
        <v>69</v>
      </c>
      <c r="B93" s="6" t="str">
        <f t="shared" si="8"/>
        <v>Paul Hart</v>
      </c>
      <c r="C93" s="6" t="str">
        <f t="shared" si="9"/>
        <v>UK</v>
      </c>
      <c r="D93" s="6">
        <f t="shared" si="10"/>
        <v>0</v>
      </c>
      <c r="E93" s="6">
        <f t="shared" si="11"/>
        <v>80</v>
      </c>
    </row>
    <row r="94" spans="1:5">
      <c r="A94" s="6">
        <v>75</v>
      </c>
      <c r="B94" s="6" t="str">
        <f t="shared" si="8"/>
        <v>Peter Thor</v>
      </c>
      <c r="C94" s="6" t="str">
        <f t="shared" si="9"/>
        <v>Sweden</v>
      </c>
      <c r="D94" s="6">
        <f t="shared" si="10"/>
        <v>0</v>
      </c>
      <c r="E94" s="6">
        <f t="shared" si="11"/>
        <v>80</v>
      </c>
    </row>
    <row r="95" spans="1:5">
      <c r="A95" s="6">
        <v>76</v>
      </c>
      <c r="B95" s="6" t="str">
        <f t="shared" si="8"/>
        <v>Peter Wear</v>
      </c>
      <c r="C95" s="6" t="str">
        <f t="shared" si="9"/>
        <v>UK</v>
      </c>
      <c r="D95" s="6">
        <f t="shared" si="10"/>
        <v>0</v>
      </c>
      <c r="E95" s="6">
        <f t="shared" si="11"/>
        <v>80</v>
      </c>
    </row>
    <row r="96" spans="1:5">
      <c r="A96" s="6">
        <v>81</v>
      </c>
      <c r="B96" s="6" t="str">
        <f t="shared" si="8"/>
        <v>Richard Loxton</v>
      </c>
      <c r="C96" s="6" t="str">
        <f t="shared" si="9"/>
        <v>UK</v>
      </c>
      <c r="D96" s="6">
        <f t="shared" si="10"/>
        <v>0</v>
      </c>
      <c r="E96" s="6">
        <f t="shared" si="11"/>
        <v>80</v>
      </c>
    </row>
    <row r="97" spans="1:5">
      <c r="A97" s="6">
        <v>82</v>
      </c>
      <c r="B97" s="6" t="str">
        <f t="shared" si="8"/>
        <v>Richard Sunderland</v>
      </c>
      <c r="C97" s="6" t="str">
        <f t="shared" si="9"/>
        <v>UK</v>
      </c>
      <c r="D97" s="6">
        <f t="shared" si="10"/>
        <v>0</v>
      </c>
      <c r="E97" s="6">
        <f t="shared" si="11"/>
        <v>80</v>
      </c>
    </row>
    <row r="98" spans="1:5">
      <c r="A98" s="6">
        <v>84</v>
      </c>
      <c r="B98" s="6" t="str">
        <f t="shared" si="8"/>
        <v>Rick Lemberg</v>
      </c>
      <c r="C98" s="6" t="str">
        <f t="shared" si="9"/>
        <v>USA</v>
      </c>
      <c r="D98" s="6">
        <f t="shared" si="10"/>
        <v>0</v>
      </c>
      <c r="E98" s="6">
        <f t="shared" si="11"/>
        <v>80</v>
      </c>
    </row>
    <row r="99" spans="1:5">
      <c r="A99" s="6">
        <v>94</v>
      </c>
      <c r="B99" s="6" t="str">
        <f t="shared" ref="B99:B101" si="12">VLOOKUP(A99,MasterMen,2,FALSE)</f>
        <v>Tim Ignatov</v>
      </c>
      <c r="C99" s="6" t="str">
        <f t="shared" si="9"/>
        <v>UK</v>
      </c>
      <c r="D99" s="6">
        <f t="shared" si="10"/>
        <v>0</v>
      </c>
      <c r="E99" s="6">
        <f t="shared" ref="E99:E101" si="13">RANK(D99,$D$3:$D$101)</f>
        <v>80</v>
      </c>
    </row>
    <row r="100" spans="1:5">
      <c r="A100" s="6">
        <v>98</v>
      </c>
      <c r="B100" s="6" t="str">
        <f t="shared" si="12"/>
        <v>Florian Loupias</v>
      </c>
      <c r="C100" s="6" t="str">
        <f t="shared" si="9"/>
        <v>France</v>
      </c>
      <c r="D100" s="6">
        <f t="shared" si="10"/>
        <v>0</v>
      </c>
      <c r="E100" s="6">
        <f t="shared" si="13"/>
        <v>80</v>
      </c>
    </row>
    <row r="101" spans="1:5">
      <c r="A101" s="6">
        <v>99</v>
      </c>
      <c r="B101" s="6" t="str">
        <f t="shared" si="12"/>
        <v>Yannick Anthoine</v>
      </c>
      <c r="C101" s="6" t="str">
        <f t="shared" si="9"/>
        <v>France</v>
      </c>
      <c r="D101" s="6">
        <f t="shared" si="10"/>
        <v>0</v>
      </c>
      <c r="E101" s="6">
        <f t="shared" si="13"/>
        <v>80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1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  <pageSetUpPr fitToPage="1"/>
  </sheetPr>
  <dimension ref="A1:F36"/>
  <sheetViews>
    <sheetView zoomScale="160" zoomScaleNormal="160" zoomScalePageLayoutView="160" workbookViewId="0">
      <selection activeCell="F1" sqref="F1"/>
    </sheetView>
  </sheetViews>
  <sheetFormatPr baseColWidth="10" defaultColWidth="9" defaultRowHeight="15" x14ac:dyDescent="0"/>
  <cols>
    <col min="1" max="1" width="9" style="13"/>
    <col min="2" max="2" width="21.28515625" style="13" bestFit="1" customWidth="1"/>
    <col min="3" max="16384" width="9" style="13"/>
  </cols>
  <sheetData>
    <row r="1" spans="1:6" s="14" customFormat="1" ht="30">
      <c r="A1" s="81" t="s">
        <v>191</v>
      </c>
      <c r="B1" s="81"/>
      <c r="C1" s="81"/>
      <c r="D1" s="81"/>
      <c r="E1" s="81"/>
    </row>
    <row r="2" spans="1:6">
      <c r="A2" s="15" t="s">
        <v>160</v>
      </c>
      <c r="B2" s="15" t="s">
        <v>163</v>
      </c>
      <c r="C2" s="15" t="s">
        <v>1</v>
      </c>
      <c r="D2" s="15" t="s">
        <v>164</v>
      </c>
      <c r="E2" s="15" t="s">
        <v>165</v>
      </c>
    </row>
    <row r="3" spans="1:6">
      <c r="A3" s="6">
        <v>124</v>
      </c>
      <c r="B3" s="6" t="str">
        <f t="shared" ref="B3:B36" si="0">VLOOKUP(A3,MasterWomen,2,FALSE)</f>
        <v>Nathalie Kuik</v>
      </c>
      <c r="C3" s="6" t="str">
        <f t="shared" ref="C3:C36" si="1">VLOOKUP(A3,MasterWomen,3,FALSE)</f>
        <v>France</v>
      </c>
      <c r="D3" s="6">
        <f t="shared" ref="D3:D36" si="2">VLOOKUP(A3,MasterWomen,10,FALSE)</f>
        <v>80</v>
      </c>
      <c r="E3" s="6">
        <f t="shared" ref="E3:E36" si="3">RANK(D3,$D$3:$D$36)</f>
        <v>1</v>
      </c>
    </row>
    <row r="4" spans="1:6">
      <c r="A4" s="6">
        <v>101</v>
      </c>
      <c r="B4" s="6" t="str">
        <f t="shared" si="0"/>
        <v>Anna Velikaya</v>
      </c>
      <c r="C4" s="6" t="str">
        <f t="shared" si="1"/>
        <v>Russia</v>
      </c>
      <c r="D4" s="6">
        <f t="shared" si="2"/>
        <v>75</v>
      </c>
      <c r="E4" s="6">
        <f t="shared" si="3"/>
        <v>2</v>
      </c>
    </row>
    <row r="5" spans="1:6">
      <c r="A5" s="6">
        <v>100</v>
      </c>
      <c r="B5" s="6" t="str">
        <f t="shared" si="0"/>
        <v>Anna Krzheminskaia</v>
      </c>
      <c r="C5" s="6" t="str">
        <f t="shared" si="1"/>
        <v>Russia</v>
      </c>
      <c r="D5" s="6">
        <f t="shared" si="2"/>
        <v>72</v>
      </c>
      <c r="E5" s="6">
        <f t="shared" si="3"/>
        <v>3</v>
      </c>
      <c r="F5" s="13" t="s">
        <v>221</v>
      </c>
    </row>
    <row r="6" spans="1:6">
      <c r="A6" s="6">
        <v>104</v>
      </c>
      <c r="B6" s="6" t="str">
        <f t="shared" si="0"/>
        <v>Irina Khotsenko</v>
      </c>
      <c r="C6" s="6" t="str">
        <f t="shared" si="1"/>
        <v>Russia</v>
      </c>
      <c r="D6" s="6">
        <f t="shared" si="2"/>
        <v>72</v>
      </c>
      <c r="E6" s="6">
        <f t="shared" si="3"/>
        <v>3</v>
      </c>
    </row>
    <row r="7" spans="1:6">
      <c r="A7" s="6">
        <v>117</v>
      </c>
      <c r="B7" s="6" t="str">
        <f t="shared" si="0"/>
        <v>Marina Kharkova</v>
      </c>
      <c r="C7" s="6" t="str">
        <f t="shared" si="1"/>
        <v>Russia</v>
      </c>
      <c r="D7" s="6">
        <f t="shared" si="2"/>
        <v>66</v>
      </c>
      <c r="E7" s="6">
        <f t="shared" si="3"/>
        <v>5</v>
      </c>
    </row>
    <row r="8" spans="1:6">
      <c r="A8" s="6">
        <v>105</v>
      </c>
      <c r="B8" s="6" t="str">
        <f t="shared" si="0"/>
        <v>Ivana Karlíková</v>
      </c>
      <c r="C8" s="6" t="str">
        <f t="shared" si="1"/>
        <v>Czechia</v>
      </c>
      <c r="D8" s="6">
        <f t="shared" si="2"/>
        <v>64</v>
      </c>
      <c r="E8" s="6">
        <f t="shared" si="3"/>
        <v>6</v>
      </c>
    </row>
    <row r="9" spans="1:6">
      <c r="A9" s="6">
        <v>113</v>
      </c>
      <c r="B9" s="6" t="str">
        <f t="shared" si="0"/>
        <v>Lou Guilbert</v>
      </c>
      <c r="C9" s="6" t="str">
        <f t="shared" si="1"/>
        <v>France</v>
      </c>
      <c r="D9" s="6">
        <f t="shared" si="2"/>
        <v>58</v>
      </c>
      <c r="E9" s="6">
        <f t="shared" si="3"/>
        <v>7</v>
      </c>
    </row>
    <row r="10" spans="1:6">
      <c r="A10" s="6">
        <v>123</v>
      </c>
      <c r="B10" s="6" t="str">
        <f t="shared" si="0"/>
        <v>Nataliya Dolgikh</v>
      </c>
      <c r="C10" s="6" t="str">
        <f t="shared" si="1"/>
        <v>Russia</v>
      </c>
      <c r="D10" s="6">
        <f t="shared" si="2"/>
        <v>57</v>
      </c>
      <c r="E10" s="6">
        <f t="shared" si="3"/>
        <v>8</v>
      </c>
    </row>
    <row r="11" spans="1:6">
      <c r="A11" s="6">
        <v>106</v>
      </c>
      <c r="B11" s="6" t="str">
        <f t="shared" si="0"/>
        <v>Jacqueline Boof</v>
      </c>
      <c r="C11" s="6" t="str">
        <f t="shared" si="1"/>
        <v>France</v>
      </c>
      <c r="D11" s="6">
        <f t="shared" si="2"/>
        <v>55</v>
      </c>
      <c r="E11" s="6">
        <f t="shared" si="3"/>
        <v>9</v>
      </c>
    </row>
    <row r="12" spans="1:6">
      <c r="A12" s="6">
        <v>130</v>
      </c>
      <c r="B12" s="6" t="str">
        <f t="shared" si="0"/>
        <v>Tammy Collander</v>
      </c>
      <c r="C12" s="6" t="str">
        <f t="shared" si="1"/>
        <v>USA</v>
      </c>
      <c r="D12" s="6">
        <f t="shared" si="2"/>
        <v>55</v>
      </c>
      <c r="E12" s="6">
        <f t="shared" si="3"/>
        <v>9</v>
      </c>
    </row>
    <row r="13" spans="1:6">
      <c r="A13" s="6">
        <v>111</v>
      </c>
      <c r="B13" s="6" t="str">
        <f t="shared" si="0"/>
        <v>Larisa Davydova</v>
      </c>
      <c r="C13" s="6" t="str">
        <f t="shared" si="1"/>
        <v>Russia</v>
      </c>
      <c r="D13" s="6">
        <f t="shared" si="2"/>
        <v>55</v>
      </c>
      <c r="E13" s="6">
        <f t="shared" si="3"/>
        <v>9</v>
      </c>
    </row>
    <row r="14" spans="1:6">
      <c r="A14" s="6">
        <v>115</v>
      </c>
      <c r="B14" s="6" t="str">
        <f t="shared" si="0"/>
        <v>Magdaléna Karlíková</v>
      </c>
      <c r="C14" s="6" t="str">
        <f t="shared" si="1"/>
        <v>Czechia</v>
      </c>
      <c r="D14" s="6">
        <f t="shared" si="2"/>
        <v>52</v>
      </c>
      <c r="E14" s="6">
        <f t="shared" si="3"/>
        <v>12</v>
      </c>
    </row>
    <row r="15" spans="1:6">
      <c r="A15" s="6">
        <v>132</v>
      </c>
      <c r="B15" s="6" t="str">
        <f t="shared" si="0"/>
        <v>Valentina Tikhacheva</v>
      </c>
      <c r="C15" s="6" t="str">
        <f t="shared" si="1"/>
        <v>Russia</v>
      </c>
      <c r="D15" s="6">
        <f t="shared" si="2"/>
        <v>52</v>
      </c>
      <c r="E15" s="6">
        <f t="shared" si="3"/>
        <v>12</v>
      </c>
    </row>
    <row r="16" spans="1:6">
      <c r="A16" s="6">
        <v>103</v>
      </c>
      <c r="B16" s="6" t="str">
        <f t="shared" si="0"/>
        <v>Daniela Meyer-Speicher</v>
      </c>
      <c r="C16" s="6" t="str">
        <f t="shared" si="1"/>
        <v>France</v>
      </c>
      <c r="D16" s="6">
        <f t="shared" si="2"/>
        <v>51</v>
      </c>
      <c r="E16" s="6">
        <f t="shared" si="3"/>
        <v>14</v>
      </c>
    </row>
    <row r="17" spans="1:5">
      <c r="A17" s="6">
        <v>119</v>
      </c>
      <c r="B17" s="6" t="str">
        <f t="shared" si="0"/>
        <v>Melody Cuenca</v>
      </c>
      <c r="C17" s="6" t="str">
        <f t="shared" si="1"/>
        <v>USA</v>
      </c>
      <c r="D17" s="6">
        <f t="shared" si="2"/>
        <v>49</v>
      </c>
      <c r="E17" s="6">
        <f t="shared" si="3"/>
        <v>15</v>
      </c>
    </row>
    <row r="18" spans="1:5">
      <c r="A18" s="6">
        <v>127</v>
      </c>
      <c r="B18" s="6" t="str">
        <f t="shared" si="0"/>
        <v>Sarah Miller</v>
      </c>
      <c r="C18" s="6" t="str">
        <f t="shared" si="1"/>
        <v>USA</v>
      </c>
      <c r="D18" s="6">
        <f t="shared" si="2"/>
        <v>44</v>
      </c>
      <c r="E18" s="6">
        <f t="shared" si="3"/>
        <v>16</v>
      </c>
    </row>
    <row r="19" spans="1:5">
      <c r="A19" s="6">
        <v>110</v>
      </c>
      <c r="B19" s="6" t="str">
        <f t="shared" si="0"/>
        <v>Kate Medley</v>
      </c>
      <c r="C19" s="6" t="str">
        <f t="shared" si="1"/>
        <v>UK</v>
      </c>
      <c r="D19" s="6">
        <f t="shared" si="2"/>
        <v>41</v>
      </c>
      <c r="E19" s="6">
        <f t="shared" si="3"/>
        <v>17</v>
      </c>
    </row>
    <row r="20" spans="1:5">
      <c r="A20" s="6">
        <v>125</v>
      </c>
      <c r="B20" s="6" t="str">
        <f t="shared" si="0"/>
        <v>Nicola Wetherill</v>
      </c>
      <c r="C20" s="6" t="str">
        <f t="shared" si="1"/>
        <v>UK</v>
      </c>
      <c r="D20" s="6">
        <f t="shared" si="2"/>
        <v>39</v>
      </c>
      <c r="E20" s="6">
        <f t="shared" si="3"/>
        <v>18</v>
      </c>
    </row>
    <row r="21" spans="1:5">
      <c r="A21" s="6">
        <v>133</v>
      </c>
      <c r="B21" s="6" t="str">
        <f t="shared" si="0"/>
        <v>Vanessa Veillé</v>
      </c>
      <c r="C21" s="6" t="str">
        <f t="shared" si="1"/>
        <v>France</v>
      </c>
      <c r="D21" s="6">
        <f t="shared" si="2"/>
        <v>39</v>
      </c>
      <c r="E21" s="6">
        <f t="shared" si="3"/>
        <v>18</v>
      </c>
    </row>
    <row r="22" spans="1:5">
      <c r="A22" s="6">
        <v>102</v>
      </c>
      <c r="B22" s="6" t="str">
        <f t="shared" si="0"/>
        <v>Chris O'Brien</v>
      </c>
      <c r="C22" s="6" t="str">
        <f t="shared" si="1"/>
        <v>USA</v>
      </c>
      <c r="D22" s="6">
        <f t="shared" si="2"/>
        <v>38</v>
      </c>
      <c r="E22" s="6">
        <f t="shared" si="3"/>
        <v>20</v>
      </c>
    </row>
    <row r="23" spans="1:5">
      <c r="A23" s="6">
        <v>122</v>
      </c>
      <c r="B23" s="6" t="str">
        <f t="shared" si="0"/>
        <v>Naomi Fountain</v>
      </c>
      <c r="C23" s="6" t="str">
        <f t="shared" si="1"/>
        <v>UK</v>
      </c>
      <c r="D23" s="6">
        <f t="shared" si="2"/>
        <v>35</v>
      </c>
      <c r="E23" s="6">
        <f t="shared" si="3"/>
        <v>21</v>
      </c>
    </row>
    <row r="24" spans="1:5">
      <c r="A24" s="6">
        <v>109</v>
      </c>
      <c r="B24" s="6" t="str">
        <f t="shared" si="0"/>
        <v>Kate Bygrave</v>
      </c>
      <c r="C24" s="6" t="str">
        <f t="shared" si="1"/>
        <v>UK</v>
      </c>
      <c r="D24" s="6">
        <f t="shared" si="2"/>
        <v>30</v>
      </c>
      <c r="E24" s="6">
        <f t="shared" si="3"/>
        <v>22</v>
      </c>
    </row>
    <row r="25" spans="1:5">
      <c r="A25" s="6">
        <v>114</v>
      </c>
      <c r="B25" s="6" t="str">
        <f t="shared" si="0"/>
        <v>Lynn Dakin</v>
      </c>
      <c r="C25" s="6" t="str">
        <f t="shared" si="1"/>
        <v>UK</v>
      </c>
      <c r="D25" s="6">
        <f t="shared" si="2"/>
        <v>30</v>
      </c>
      <c r="E25" s="6">
        <f t="shared" si="3"/>
        <v>22</v>
      </c>
    </row>
    <row r="26" spans="1:5">
      <c r="A26" s="6">
        <v>116</v>
      </c>
      <c r="B26" s="6" t="str">
        <f t="shared" si="0"/>
        <v>Mandy Micra-Marciano</v>
      </c>
      <c r="C26" s="6" t="str">
        <f t="shared" si="1"/>
        <v>UK</v>
      </c>
      <c r="D26" s="6">
        <f t="shared" si="2"/>
        <v>30</v>
      </c>
      <c r="E26" s="6">
        <f t="shared" si="3"/>
        <v>22</v>
      </c>
    </row>
    <row r="27" spans="1:5">
      <c r="A27" s="6">
        <v>129</v>
      </c>
      <c r="B27" s="6" t="str">
        <f t="shared" si="0"/>
        <v>Suzanne Commons</v>
      </c>
      <c r="C27" s="6" t="str">
        <f t="shared" si="1"/>
        <v>UK</v>
      </c>
      <c r="D27" s="6">
        <f t="shared" si="2"/>
        <v>27</v>
      </c>
      <c r="E27" s="6">
        <f t="shared" si="3"/>
        <v>25</v>
      </c>
    </row>
    <row r="28" spans="1:5">
      <c r="A28" s="6">
        <v>126</v>
      </c>
      <c r="B28" s="6" t="str">
        <f t="shared" si="0"/>
        <v>Sandra Lamotte</v>
      </c>
      <c r="C28" s="6" t="str">
        <f t="shared" si="1"/>
        <v>France</v>
      </c>
      <c r="D28" s="6">
        <f t="shared" si="2"/>
        <v>24</v>
      </c>
      <c r="E28" s="6">
        <f t="shared" si="3"/>
        <v>26</v>
      </c>
    </row>
    <row r="29" spans="1:5">
      <c r="A29" s="6">
        <v>121</v>
      </c>
      <c r="B29" s="6" t="str">
        <f t="shared" si="0"/>
        <v>Nadine Bordier</v>
      </c>
      <c r="C29" s="6" t="str">
        <f t="shared" si="1"/>
        <v>France</v>
      </c>
      <c r="D29" s="6">
        <f t="shared" si="2"/>
        <v>23</v>
      </c>
      <c r="E29" s="6">
        <f t="shared" si="3"/>
        <v>27</v>
      </c>
    </row>
    <row r="30" spans="1:5">
      <c r="A30" s="6">
        <v>131</v>
      </c>
      <c r="B30" s="6" t="str">
        <f t="shared" si="0"/>
        <v>Tracy Tenny</v>
      </c>
      <c r="C30" s="6" t="str">
        <f t="shared" si="1"/>
        <v>USA</v>
      </c>
      <c r="D30" s="6">
        <f t="shared" si="2"/>
        <v>19</v>
      </c>
      <c r="E30" s="6">
        <f t="shared" si="3"/>
        <v>28</v>
      </c>
    </row>
    <row r="31" spans="1:5">
      <c r="A31" s="6">
        <v>118</v>
      </c>
      <c r="B31" s="6" t="str">
        <f t="shared" si="0"/>
        <v>Marlène Aline</v>
      </c>
      <c r="C31" s="6" t="str">
        <f t="shared" si="1"/>
        <v>France</v>
      </c>
      <c r="D31" s="6">
        <f t="shared" si="2"/>
        <v>17</v>
      </c>
      <c r="E31" s="6">
        <f t="shared" si="3"/>
        <v>29</v>
      </c>
    </row>
    <row r="32" spans="1:5">
      <c r="A32" s="6">
        <v>120</v>
      </c>
      <c r="B32" s="6" t="str">
        <f t="shared" si="0"/>
        <v>Monika Wolff</v>
      </c>
      <c r="C32" s="6" t="str">
        <f t="shared" si="1"/>
        <v>Germany</v>
      </c>
      <c r="D32" s="6">
        <f t="shared" si="2"/>
        <v>11</v>
      </c>
      <c r="E32" s="6">
        <f t="shared" si="3"/>
        <v>30</v>
      </c>
    </row>
    <row r="33" spans="1:5">
      <c r="A33" s="6">
        <v>112</v>
      </c>
      <c r="B33" s="6" t="str">
        <f t="shared" si="0"/>
        <v>Lisa Deneen</v>
      </c>
      <c r="C33" s="6" t="str">
        <f t="shared" si="1"/>
        <v>UK</v>
      </c>
      <c r="D33" s="6">
        <f t="shared" si="2"/>
        <v>7</v>
      </c>
      <c r="E33" s="6">
        <f t="shared" si="3"/>
        <v>31</v>
      </c>
    </row>
    <row r="34" spans="1:5">
      <c r="A34" s="6">
        <v>107</v>
      </c>
      <c r="B34" s="6" t="str">
        <f t="shared" si="0"/>
        <v>Josselin Paille</v>
      </c>
      <c r="C34" s="6" t="str">
        <f t="shared" si="1"/>
        <v>France</v>
      </c>
      <c r="D34" s="6">
        <f t="shared" si="2"/>
        <v>0</v>
      </c>
      <c r="E34" s="6">
        <f t="shared" si="3"/>
        <v>32</v>
      </c>
    </row>
    <row r="35" spans="1:5">
      <c r="A35" s="6">
        <v>108</v>
      </c>
      <c r="B35" s="6" t="str">
        <f t="shared" si="0"/>
        <v>Karin Thor</v>
      </c>
      <c r="C35" s="6" t="str">
        <f t="shared" si="1"/>
        <v>Sweden</v>
      </c>
      <c r="D35" s="6">
        <f t="shared" si="2"/>
        <v>0</v>
      </c>
      <c r="E35" s="6">
        <f t="shared" si="3"/>
        <v>32</v>
      </c>
    </row>
    <row r="36" spans="1:5">
      <c r="A36" s="6">
        <v>128</v>
      </c>
      <c r="B36" s="6" t="str">
        <f t="shared" si="0"/>
        <v>Sonja Wolff</v>
      </c>
      <c r="C36" s="6" t="str">
        <f t="shared" si="1"/>
        <v>Germany</v>
      </c>
      <c r="D36" s="6">
        <f t="shared" si="2"/>
        <v>0</v>
      </c>
      <c r="E36" s="6">
        <f t="shared" si="3"/>
        <v>32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1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A1:F101"/>
  <sheetViews>
    <sheetView zoomScale="160" zoomScaleNormal="160" zoomScalePageLayoutView="160" workbookViewId="0">
      <selection activeCell="F1" sqref="F1"/>
    </sheetView>
  </sheetViews>
  <sheetFormatPr baseColWidth="10" defaultColWidth="9" defaultRowHeight="15" x14ac:dyDescent="0"/>
  <cols>
    <col min="1" max="1" width="5.28515625" style="13" bestFit="1" customWidth="1"/>
    <col min="2" max="2" width="20.42578125" style="13" bestFit="1" customWidth="1"/>
    <col min="3" max="3" width="9.5703125" style="13" bestFit="1" customWidth="1"/>
    <col min="4" max="4" width="7.42578125" style="13" bestFit="1" customWidth="1"/>
    <col min="5" max="5" width="7.140625" style="13" bestFit="1" customWidth="1"/>
    <col min="6" max="16384" width="9" style="13"/>
  </cols>
  <sheetData>
    <row r="1" spans="1:6" s="14" customFormat="1" ht="30">
      <c r="A1" s="81" t="s">
        <v>190</v>
      </c>
      <c r="B1" s="81"/>
      <c r="C1" s="81"/>
      <c r="D1" s="81"/>
      <c r="E1" s="81"/>
    </row>
    <row r="2" spans="1:6">
      <c r="A2" s="15" t="s">
        <v>160</v>
      </c>
      <c r="B2" s="15" t="s">
        <v>163</v>
      </c>
      <c r="C2" s="15" t="s">
        <v>1</v>
      </c>
      <c r="D2" s="15" t="s">
        <v>164</v>
      </c>
      <c r="E2" s="15" t="s">
        <v>165</v>
      </c>
    </row>
    <row r="3" spans="1:6">
      <c r="A3" s="6">
        <v>91</v>
      </c>
      <c r="B3" s="6" t="str">
        <f t="shared" ref="B3:B34" si="0">VLOOKUP(A3,MasterMen,2,FALSE)</f>
        <v>Sergey Fedosenko</v>
      </c>
      <c r="C3" s="6" t="str">
        <f t="shared" ref="C3:C34" si="1">VLOOKUP(A3,MasterMen,3,FALSE)</f>
        <v>Russia</v>
      </c>
      <c r="D3" s="6">
        <f t="shared" ref="D3:D34" si="2">VLOOKUP(A3,MasterMen,10,FALSE)</f>
        <v>98</v>
      </c>
      <c r="E3" s="6">
        <f t="shared" ref="E3:E34" si="3">RANK(D3,$D$3:$D$101)</f>
        <v>1</v>
      </c>
    </row>
    <row r="4" spans="1:6">
      <c r="A4" s="6">
        <v>39</v>
      </c>
      <c r="B4" s="6" t="str">
        <f t="shared" si="0"/>
        <v>Gregor Paprocki</v>
      </c>
      <c r="C4" s="6" t="str">
        <f t="shared" si="1"/>
        <v>Poland</v>
      </c>
      <c r="D4" s="6">
        <f t="shared" si="2"/>
        <v>94</v>
      </c>
      <c r="E4" s="6">
        <f t="shared" si="3"/>
        <v>2</v>
      </c>
      <c r="F4" s="13" t="s">
        <v>220</v>
      </c>
    </row>
    <row r="5" spans="1:6">
      <c r="A5" s="6">
        <v>15</v>
      </c>
      <c r="B5" s="6" t="str">
        <f t="shared" si="0"/>
        <v>Christian Bordier</v>
      </c>
      <c r="C5" s="6" t="str">
        <f t="shared" si="1"/>
        <v>France</v>
      </c>
      <c r="D5" s="6">
        <f t="shared" si="2"/>
        <v>94</v>
      </c>
      <c r="E5" s="6">
        <f t="shared" si="3"/>
        <v>2</v>
      </c>
      <c r="F5" s="13" t="s">
        <v>221</v>
      </c>
    </row>
    <row r="6" spans="1:6">
      <c r="A6" s="6">
        <v>56</v>
      </c>
      <c r="B6" s="6" t="str">
        <f t="shared" si="0"/>
        <v>Mark Temple</v>
      </c>
      <c r="C6" s="6" t="str">
        <f t="shared" si="1"/>
        <v>UK</v>
      </c>
      <c r="D6" s="6">
        <f t="shared" si="2"/>
        <v>93</v>
      </c>
      <c r="E6" s="6">
        <f t="shared" si="3"/>
        <v>4</v>
      </c>
    </row>
    <row r="7" spans="1:6">
      <c r="A7" s="6">
        <v>30</v>
      </c>
      <c r="B7" s="6" t="str">
        <f t="shared" si="0"/>
        <v>František Stejskal</v>
      </c>
      <c r="C7" s="6" t="str">
        <f t="shared" si="1"/>
        <v>Czechia</v>
      </c>
      <c r="D7" s="6">
        <f t="shared" si="2"/>
        <v>92</v>
      </c>
      <c r="E7" s="6">
        <f t="shared" si="3"/>
        <v>5</v>
      </c>
    </row>
    <row r="8" spans="1:6">
      <c r="A8" s="6">
        <v>49</v>
      </c>
      <c r="B8" s="6" t="str">
        <f t="shared" si="0"/>
        <v>Konstantin Malyshev</v>
      </c>
      <c r="C8" s="6" t="str">
        <f t="shared" si="1"/>
        <v>Russia</v>
      </c>
      <c r="D8" s="6">
        <f t="shared" si="2"/>
        <v>92</v>
      </c>
      <c r="E8" s="6">
        <f t="shared" si="3"/>
        <v>5</v>
      </c>
    </row>
    <row r="9" spans="1:6">
      <c r="A9" s="6">
        <v>4</v>
      </c>
      <c r="B9" s="6" t="str">
        <f t="shared" si="0"/>
        <v>Alan K Parish</v>
      </c>
      <c r="C9" s="6" t="str">
        <f t="shared" si="1"/>
        <v>UK</v>
      </c>
      <c r="D9" s="6">
        <f t="shared" si="2"/>
        <v>91</v>
      </c>
      <c r="E9" s="6">
        <f t="shared" si="3"/>
        <v>7</v>
      </c>
    </row>
    <row r="10" spans="1:6">
      <c r="A10" s="6">
        <v>27</v>
      </c>
      <c r="B10" s="6" t="str">
        <f t="shared" si="0"/>
        <v>Etienne Morineau</v>
      </c>
      <c r="C10" s="6" t="str">
        <f t="shared" si="1"/>
        <v>France</v>
      </c>
      <c r="D10" s="6">
        <f t="shared" si="2"/>
        <v>91</v>
      </c>
      <c r="E10" s="6">
        <f t="shared" si="3"/>
        <v>7</v>
      </c>
    </row>
    <row r="11" spans="1:6">
      <c r="A11" s="6">
        <v>11</v>
      </c>
      <c r="B11" s="6" t="str">
        <f t="shared" si="0"/>
        <v>Boriss Mihailovs</v>
      </c>
      <c r="C11" s="6" t="str">
        <f t="shared" si="1"/>
        <v>Latvia</v>
      </c>
      <c r="D11" s="6">
        <f t="shared" si="2"/>
        <v>90</v>
      </c>
      <c r="E11" s="6">
        <f t="shared" si="3"/>
        <v>9</v>
      </c>
    </row>
    <row r="12" spans="1:6">
      <c r="A12" s="6">
        <v>70</v>
      </c>
      <c r="B12" s="6" t="str">
        <f t="shared" si="0"/>
        <v>Paul Maccarone</v>
      </c>
      <c r="C12" s="6" t="str">
        <f t="shared" si="1"/>
        <v>USA</v>
      </c>
      <c r="D12" s="6">
        <f t="shared" si="2"/>
        <v>89</v>
      </c>
      <c r="E12" s="6">
        <f t="shared" si="3"/>
        <v>10</v>
      </c>
    </row>
    <row r="13" spans="1:6">
      <c r="A13" s="6">
        <v>28</v>
      </c>
      <c r="B13" s="6" t="str">
        <f t="shared" si="0"/>
        <v>Frank Fingerhut</v>
      </c>
      <c r="C13" s="6" t="str">
        <f t="shared" si="1"/>
        <v>Germany</v>
      </c>
      <c r="D13" s="6">
        <f t="shared" si="2"/>
        <v>85</v>
      </c>
      <c r="E13" s="6">
        <f t="shared" si="3"/>
        <v>11</v>
      </c>
    </row>
    <row r="14" spans="1:6">
      <c r="A14" s="6">
        <v>80</v>
      </c>
      <c r="B14" s="6" t="str">
        <f t="shared" si="0"/>
        <v>Richard Eisinger</v>
      </c>
      <c r="C14" s="6" t="str">
        <f t="shared" si="1"/>
        <v>UK</v>
      </c>
      <c r="D14" s="6">
        <f t="shared" si="2"/>
        <v>85</v>
      </c>
      <c r="E14" s="6">
        <f t="shared" si="3"/>
        <v>11</v>
      </c>
    </row>
    <row r="15" spans="1:6">
      <c r="A15" s="6">
        <v>93</v>
      </c>
      <c r="B15" s="6" t="str">
        <f t="shared" si="0"/>
        <v>Sylvain Guenegou</v>
      </c>
      <c r="C15" s="6" t="str">
        <f t="shared" si="1"/>
        <v>France</v>
      </c>
      <c r="D15" s="6">
        <f t="shared" si="2"/>
        <v>85</v>
      </c>
      <c r="E15" s="6">
        <f t="shared" si="3"/>
        <v>11</v>
      </c>
    </row>
    <row r="16" spans="1:6">
      <c r="A16" s="6">
        <v>7</v>
      </c>
      <c r="B16" s="6" t="str">
        <f t="shared" si="0"/>
        <v>Artyom Dmitriev</v>
      </c>
      <c r="C16" s="6" t="str">
        <f t="shared" si="1"/>
        <v>Russia</v>
      </c>
      <c r="D16" s="6">
        <f t="shared" si="2"/>
        <v>84</v>
      </c>
      <c r="E16" s="6">
        <f t="shared" si="3"/>
        <v>14</v>
      </c>
    </row>
    <row r="17" spans="1:5">
      <c r="A17" s="6">
        <v>5</v>
      </c>
      <c r="B17" s="6" t="str">
        <f t="shared" si="0"/>
        <v>Albert Ayupov</v>
      </c>
      <c r="C17" s="6" t="str">
        <f t="shared" si="1"/>
        <v>Russia</v>
      </c>
      <c r="D17" s="6">
        <f t="shared" si="2"/>
        <v>82</v>
      </c>
      <c r="E17" s="6">
        <f t="shared" si="3"/>
        <v>15</v>
      </c>
    </row>
    <row r="18" spans="1:5">
      <c r="A18" s="6">
        <v>41</v>
      </c>
      <c r="B18" s="6" t="str">
        <f t="shared" si="0"/>
        <v>Jean-Yves Gautier</v>
      </c>
      <c r="C18" s="6" t="str">
        <f t="shared" si="1"/>
        <v>France</v>
      </c>
      <c r="D18" s="6">
        <f t="shared" si="2"/>
        <v>82</v>
      </c>
      <c r="E18" s="6">
        <f t="shared" si="3"/>
        <v>15</v>
      </c>
    </row>
    <row r="19" spans="1:5">
      <c r="A19" s="6">
        <v>50</v>
      </c>
      <c r="B19" s="6" t="str">
        <f t="shared" si="0"/>
        <v>Le Gallo Gurvand</v>
      </c>
      <c r="C19" s="6" t="str">
        <f t="shared" si="1"/>
        <v>France</v>
      </c>
      <c r="D19" s="6">
        <f t="shared" si="2"/>
        <v>82</v>
      </c>
      <c r="E19" s="6">
        <f t="shared" si="3"/>
        <v>15</v>
      </c>
    </row>
    <row r="20" spans="1:5">
      <c r="A20" s="6">
        <v>26</v>
      </c>
      <c r="B20" s="6" t="str">
        <f t="shared" si="0"/>
        <v>David Soyer</v>
      </c>
      <c r="C20" s="6" t="str">
        <f t="shared" si="1"/>
        <v>France</v>
      </c>
      <c r="D20" s="6">
        <f t="shared" si="2"/>
        <v>79</v>
      </c>
      <c r="E20" s="6">
        <f t="shared" si="3"/>
        <v>18</v>
      </c>
    </row>
    <row r="21" spans="1:5">
      <c r="A21" s="6">
        <v>62</v>
      </c>
      <c r="B21" s="6" t="str">
        <f t="shared" si="0"/>
        <v>Milan Novák</v>
      </c>
      <c r="C21" s="6" t="str">
        <f t="shared" si="1"/>
        <v>Czechia</v>
      </c>
      <c r="D21" s="6">
        <f t="shared" si="2"/>
        <v>79</v>
      </c>
      <c r="E21" s="6">
        <f t="shared" si="3"/>
        <v>18</v>
      </c>
    </row>
    <row r="22" spans="1:5">
      <c r="A22" s="6">
        <v>65</v>
      </c>
      <c r="B22" s="6" t="str">
        <f t="shared" si="0"/>
        <v>Nicolas Le Poac</v>
      </c>
      <c r="C22" s="6" t="str">
        <f t="shared" si="1"/>
        <v>France</v>
      </c>
      <c r="D22" s="6">
        <f t="shared" si="2"/>
        <v>79</v>
      </c>
      <c r="E22" s="6">
        <f t="shared" si="3"/>
        <v>18</v>
      </c>
    </row>
    <row r="23" spans="1:5">
      <c r="A23" s="6">
        <v>88</v>
      </c>
      <c r="B23" s="6" t="str">
        <f t="shared" si="0"/>
        <v>Roman Zhavnirovskii</v>
      </c>
      <c r="C23" s="6" t="str">
        <f t="shared" si="1"/>
        <v>Russia</v>
      </c>
      <c r="D23" s="6">
        <f t="shared" si="2"/>
        <v>79</v>
      </c>
      <c r="E23" s="6">
        <f t="shared" si="3"/>
        <v>18</v>
      </c>
    </row>
    <row r="24" spans="1:5">
      <c r="A24" s="6">
        <v>20</v>
      </c>
      <c r="B24" s="6" t="str">
        <f t="shared" si="0"/>
        <v>Christopher Miller</v>
      </c>
      <c r="C24" s="6" t="str">
        <f t="shared" si="1"/>
        <v>USA</v>
      </c>
      <c r="D24" s="6">
        <f t="shared" si="2"/>
        <v>77</v>
      </c>
      <c r="E24" s="6">
        <f t="shared" si="3"/>
        <v>22</v>
      </c>
    </row>
    <row r="25" spans="1:5">
      <c r="A25" s="6">
        <v>23</v>
      </c>
      <c r="B25" s="6" t="str">
        <f t="shared" si="0"/>
        <v>Danila Kharkov</v>
      </c>
      <c r="C25" s="6" t="str">
        <f t="shared" si="1"/>
        <v>Russia</v>
      </c>
      <c r="D25" s="6">
        <f t="shared" si="2"/>
        <v>77</v>
      </c>
      <c r="E25" s="6">
        <f t="shared" si="3"/>
        <v>22</v>
      </c>
    </row>
    <row r="26" spans="1:5">
      <c r="A26" s="6">
        <v>63</v>
      </c>
      <c r="B26" s="6" t="str">
        <f t="shared" si="0"/>
        <v>Mo Gagawara</v>
      </c>
      <c r="C26" s="6" t="str">
        <f t="shared" si="1"/>
        <v>UK</v>
      </c>
      <c r="D26" s="6">
        <f t="shared" si="2"/>
        <v>77</v>
      </c>
      <c r="E26" s="6">
        <f t="shared" si="3"/>
        <v>22</v>
      </c>
    </row>
    <row r="27" spans="1:5">
      <c r="A27" s="6">
        <v>43</v>
      </c>
      <c r="B27" s="6" t="str">
        <f t="shared" si="0"/>
        <v>Johan Aline</v>
      </c>
      <c r="C27" s="6" t="str">
        <f t="shared" si="1"/>
        <v>France</v>
      </c>
      <c r="D27" s="6">
        <f t="shared" si="2"/>
        <v>76</v>
      </c>
      <c r="E27" s="6">
        <f t="shared" si="3"/>
        <v>25</v>
      </c>
    </row>
    <row r="28" spans="1:5">
      <c r="A28" s="6">
        <v>73</v>
      </c>
      <c r="B28" s="6" t="str">
        <f t="shared" si="0"/>
        <v>Paul Swain</v>
      </c>
      <c r="C28" s="6" t="str">
        <f t="shared" si="1"/>
        <v>UK</v>
      </c>
      <c r="D28" s="6">
        <f t="shared" si="2"/>
        <v>75</v>
      </c>
      <c r="E28" s="6">
        <f t="shared" si="3"/>
        <v>26</v>
      </c>
    </row>
    <row r="29" spans="1:5">
      <c r="A29" s="6">
        <v>78</v>
      </c>
      <c r="B29" s="6" t="str">
        <f t="shared" si="0"/>
        <v>Pierre Cazoulat</v>
      </c>
      <c r="C29" s="6" t="str">
        <f t="shared" si="1"/>
        <v>France</v>
      </c>
      <c r="D29" s="6">
        <f t="shared" si="2"/>
        <v>75</v>
      </c>
      <c r="E29" s="6">
        <f t="shared" si="3"/>
        <v>26</v>
      </c>
    </row>
    <row r="30" spans="1:5">
      <c r="A30" s="6">
        <v>92</v>
      </c>
      <c r="B30" s="6" t="str">
        <f t="shared" si="0"/>
        <v>Stu Lindsey</v>
      </c>
      <c r="C30" s="6" t="str">
        <f t="shared" si="1"/>
        <v>UK</v>
      </c>
      <c r="D30" s="6">
        <f t="shared" si="2"/>
        <v>74</v>
      </c>
      <c r="E30" s="6">
        <f t="shared" si="3"/>
        <v>28</v>
      </c>
    </row>
    <row r="31" spans="1:5">
      <c r="A31" s="6">
        <v>21</v>
      </c>
      <c r="B31" s="6" t="str">
        <f t="shared" si="0"/>
        <v>Dan Pegg</v>
      </c>
      <c r="C31" s="6" t="str">
        <f t="shared" si="1"/>
        <v>USA</v>
      </c>
      <c r="D31" s="6">
        <f t="shared" si="2"/>
        <v>73</v>
      </c>
      <c r="E31" s="6">
        <f t="shared" si="3"/>
        <v>29</v>
      </c>
    </row>
    <row r="32" spans="1:5">
      <c r="A32" s="6">
        <v>44</v>
      </c>
      <c r="B32" s="6" t="str">
        <f t="shared" si="0"/>
        <v>John Grabowski</v>
      </c>
      <c r="C32" s="6" t="str">
        <f t="shared" si="1"/>
        <v>USA</v>
      </c>
      <c r="D32" s="6">
        <f t="shared" si="2"/>
        <v>73</v>
      </c>
      <c r="E32" s="6">
        <f t="shared" si="3"/>
        <v>29</v>
      </c>
    </row>
    <row r="33" spans="1:5">
      <c r="A33" s="6">
        <v>74</v>
      </c>
      <c r="B33" s="6" t="str">
        <f t="shared" si="0"/>
        <v>Pavel Peyrac Betin</v>
      </c>
      <c r="C33" s="6" t="str">
        <f t="shared" si="1"/>
        <v>Slovakia</v>
      </c>
      <c r="D33" s="6">
        <f t="shared" si="2"/>
        <v>73</v>
      </c>
      <c r="E33" s="6">
        <f t="shared" si="3"/>
        <v>29</v>
      </c>
    </row>
    <row r="34" spans="1:5">
      <c r="A34" s="6">
        <v>17</v>
      </c>
      <c r="B34" s="6" t="str">
        <f t="shared" si="0"/>
        <v>Christophe de Félices</v>
      </c>
      <c r="C34" s="6" t="str">
        <f t="shared" si="1"/>
        <v>France</v>
      </c>
      <c r="D34" s="6">
        <f t="shared" si="2"/>
        <v>72</v>
      </c>
      <c r="E34" s="6">
        <f t="shared" si="3"/>
        <v>32</v>
      </c>
    </row>
    <row r="35" spans="1:5">
      <c r="A35" s="6">
        <v>68</v>
      </c>
      <c r="B35" s="6" t="str">
        <f t="shared" ref="B35:B66" si="4">VLOOKUP(A35,MasterMen,2,FALSE)</f>
        <v>Pascal Bebon</v>
      </c>
      <c r="C35" s="6" t="str">
        <f t="shared" ref="C35:C66" si="5">VLOOKUP(A35,MasterMen,3,FALSE)</f>
        <v>France</v>
      </c>
      <c r="D35" s="6">
        <f t="shared" ref="D35:D66" si="6">VLOOKUP(A35,MasterMen,10,FALSE)</f>
        <v>71</v>
      </c>
      <c r="E35" s="6">
        <f t="shared" ref="E35:E66" si="7">RANK(D35,$D$3:$D$101)</f>
        <v>33</v>
      </c>
    </row>
    <row r="36" spans="1:5">
      <c r="A36" s="6">
        <v>19</v>
      </c>
      <c r="B36" s="6" t="str">
        <f t="shared" si="4"/>
        <v>Christophe Morcamp</v>
      </c>
      <c r="C36" s="6" t="str">
        <f t="shared" si="5"/>
        <v>France</v>
      </c>
      <c r="D36" s="6">
        <f t="shared" si="6"/>
        <v>70</v>
      </c>
      <c r="E36" s="6">
        <f t="shared" si="7"/>
        <v>34</v>
      </c>
    </row>
    <row r="37" spans="1:5">
      <c r="A37" s="6">
        <v>87</v>
      </c>
      <c r="B37" s="6" t="str">
        <f t="shared" si="4"/>
        <v>Roman Shlokov</v>
      </c>
      <c r="C37" s="6" t="str">
        <f t="shared" si="5"/>
        <v>Russia</v>
      </c>
      <c r="D37" s="6">
        <f t="shared" si="6"/>
        <v>70</v>
      </c>
      <c r="E37" s="6">
        <f t="shared" si="7"/>
        <v>34</v>
      </c>
    </row>
    <row r="38" spans="1:5">
      <c r="A38" s="6">
        <v>35</v>
      </c>
      <c r="B38" s="6" t="str">
        <f t="shared" si="4"/>
        <v>George Leeming</v>
      </c>
      <c r="C38" s="6" t="str">
        <f t="shared" si="5"/>
        <v>UK</v>
      </c>
      <c r="D38" s="6">
        <f t="shared" si="6"/>
        <v>69</v>
      </c>
      <c r="E38" s="6">
        <f t="shared" si="7"/>
        <v>36</v>
      </c>
    </row>
    <row r="39" spans="1:5">
      <c r="A39" s="6">
        <v>46</v>
      </c>
      <c r="B39" s="6" t="str">
        <f t="shared" si="4"/>
        <v>Jonathan Grasset</v>
      </c>
      <c r="C39" s="6" t="str">
        <f t="shared" si="5"/>
        <v>France</v>
      </c>
      <c r="D39" s="6">
        <f t="shared" si="6"/>
        <v>68</v>
      </c>
      <c r="E39" s="6">
        <f t="shared" si="7"/>
        <v>37</v>
      </c>
    </row>
    <row r="40" spans="1:5">
      <c r="A40" s="6">
        <v>83</v>
      </c>
      <c r="B40" s="6" t="str">
        <f t="shared" si="4"/>
        <v>Rick Brister</v>
      </c>
      <c r="C40" s="6" t="str">
        <f t="shared" si="5"/>
        <v>UK</v>
      </c>
      <c r="D40" s="6">
        <f t="shared" si="6"/>
        <v>64</v>
      </c>
      <c r="E40" s="6">
        <f t="shared" si="7"/>
        <v>38</v>
      </c>
    </row>
    <row r="41" spans="1:5">
      <c r="A41" s="6">
        <v>53</v>
      </c>
      <c r="B41" s="6" t="str">
        <f t="shared" si="4"/>
        <v>Marcus Pehart</v>
      </c>
      <c r="C41" s="6" t="str">
        <f t="shared" si="5"/>
        <v>Sweden</v>
      </c>
      <c r="D41" s="6">
        <f t="shared" si="6"/>
        <v>63</v>
      </c>
      <c r="E41" s="6">
        <f t="shared" si="7"/>
        <v>39</v>
      </c>
    </row>
    <row r="42" spans="1:5">
      <c r="A42" s="6">
        <v>86</v>
      </c>
      <c r="B42" s="6" t="str">
        <f t="shared" si="4"/>
        <v>Roland Meyer-Speicher</v>
      </c>
      <c r="C42" s="6" t="str">
        <f t="shared" si="5"/>
        <v>France</v>
      </c>
      <c r="D42" s="6">
        <f t="shared" si="6"/>
        <v>63</v>
      </c>
      <c r="E42" s="6">
        <f t="shared" si="7"/>
        <v>39</v>
      </c>
    </row>
    <row r="43" spans="1:5">
      <c r="A43" s="6">
        <v>90</v>
      </c>
      <c r="B43" s="6" t="str">
        <f t="shared" si="4"/>
        <v>Bronsart Ruddy</v>
      </c>
      <c r="C43" s="6" t="str">
        <f t="shared" si="5"/>
        <v>Belgium</v>
      </c>
      <c r="D43" s="6">
        <f t="shared" si="6"/>
        <v>60</v>
      </c>
      <c r="E43" s="6">
        <f t="shared" si="7"/>
        <v>41</v>
      </c>
    </row>
    <row r="44" spans="1:5">
      <c r="A44" s="6">
        <v>37</v>
      </c>
      <c r="B44" s="6" t="str">
        <f t="shared" si="4"/>
        <v>Graham Monkman</v>
      </c>
      <c r="C44" s="6" t="str">
        <f t="shared" si="5"/>
        <v>UK</v>
      </c>
      <c r="D44" s="6">
        <f t="shared" si="6"/>
        <v>59</v>
      </c>
      <c r="E44" s="6">
        <f t="shared" si="7"/>
        <v>42</v>
      </c>
    </row>
    <row r="45" spans="1:5">
      <c r="A45" s="6">
        <v>77</v>
      </c>
      <c r="B45" s="6" t="str">
        <f t="shared" si="4"/>
        <v>Phil Marciano</v>
      </c>
      <c r="C45" s="6" t="str">
        <f t="shared" si="5"/>
        <v>UK</v>
      </c>
      <c r="D45" s="6">
        <f t="shared" si="6"/>
        <v>58</v>
      </c>
      <c r="E45" s="6">
        <f t="shared" si="7"/>
        <v>43</v>
      </c>
    </row>
    <row r="46" spans="1:5">
      <c r="A46" s="6">
        <v>79</v>
      </c>
      <c r="B46" s="6" t="str">
        <f t="shared" si="4"/>
        <v>Raphael Hue</v>
      </c>
      <c r="C46" s="6" t="str">
        <f t="shared" si="5"/>
        <v>France</v>
      </c>
      <c r="D46" s="6">
        <f t="shared" si="6"/>
        <v>58</v>
      </c>
      <c r="E46" s="6">
        <f t="shared" si="7"/>
        <v>43</v>
      </c>
    </row>
    <row r="47" spans="1:5">
      <c r="A47" s="6">
        <v>89</v>
      </c>
      <c r="B47" s="6" t="str">
        <f t="shared" si="4"/>
        <v>Ron Thomas</v>
      </c>
      <c r="C47" s="6" t="str">
        <f t="shared" si="5"/>
        <v>USA</v>
      </c>
      <c r="D47" s="6">
        <f t="shared" si="6"/>
        <v>58</v>
      </c>
      <c r="E47" s="6">
        <f t="shared" si="7"/>
        <v>43</v>
      </c>
    </row>
    <row r="48" spans="1:5">
      <c r="A48" s="6">
        <v>6</v>
      </c>
      <c r="B48" s="6" t="str">
        <f t="shared" si="4"/>
        <v>Antoine Hertz</v>
      </c>
      <c r="C48" s="6" t="str">
        <f t="shared" si="5"/>
        <v>France</v>
      </c>
      <c r="D48" s="6">
        <f t="shared" si="6"/>
        <v>57</v>
      </c>
      <c r="E48" s="6">
        <f t="shared" si="7"/>
        <v>46</v>
      </c>
    </row>
    <row r="49" spans="1:5">
      <c r="A49" s="6">
        <v>51</v>
      </c>
      <c r="B49" s="6" t="str">
        <f t="shared" si="4"/>
        <v>Lee Cheeseman</v>
      </c>
      <c r="C49" s="6" t="str">
        <f t="shared" si="5"/>
        <v>UK</v>
      </c>
      <c r="D49" s="6">
        <f t="shared" si="6"/>
        <v>57</v>
      </c>
      <c r="E49" s="6">
        <f t="shared" si="7"/>
        <v>46</v>
      </c>
    </row>
    <row r="50" spans="1:5">
      <c r="A50" s="6">
        <v>58</v>
      </c>
      <c r="B50" s="6" t="str">
        <f t="shared" si="4"/>
        <v>Martin Dale</v>
      </c>
      <c r="C50" s="6" t="str">
        <f t="shared" si="5"/>
        <v>UK</v>
      </c>
      <c r="D50" s="6">
        <f t="shared" si="6"/>
        <v>57</v>
      </c>
      <c r="E50" s="6">
        <f t="shared" si="7"/>
        <v>46</v>
      </c>
    </row>
    <row r="51" spans="1:5">
      <c r="A51" s="6">
        <v>52</v>
      </c>
      <c r="B51" s="6" t="str">
        <f t="shared" si="4"/>
        <v>Ludovic Jezequel</v>
      </c>
      <c r="C51" s="6" t="str">
        <f t="shared" si="5"/>
        <v>France</v>
      </c>
      <c r="D51" s="6">
        <f t="shared" si="6"/>
        <v>56</v>
      </c>
      <c r="E51" s="6">
        <f t="shared" si="7"/>
        <v>49</v>
      </c>
    </row>
    <row r="52" spans="1:5">
      <c r="A52" s="6">
        <v>48</v>
      </c>
      <c r="B52" s="6" t="str">
        <f t="shared" si="4"/>
        <v>Keith Commons</v>
      </c>
      <c r="C52" s="6" t="str">
        <f t="shared" si="5"/>
        <v>UK</v>
      </c>
      <c r="D52" s="6">
        <f t="shared" si="6"/>
        <v>55</v>
      </c>
      <c r="E52" s="6">
        <f t="shared" si="7"/>
        <v>50</v>
      </c>
    </row>
    <row r="53" spans="1:5">
      <c r="A53" s="6">
        <v>64</v>
      </c>
      <c r="B53" s="6" t="str">
        <f t="shared" si="4"/>
        <v>Neville Oldroyd</v>
      </c>
      <c r="C53" s="6" t="str">
        <f t="shared" si="5"/>
        <v>UK</v>
      </c>
      <c r="D53" s="6">
        <f t="shared" si="6"/>
        <v>53</v>
      </c>
      <c r="E53" s="6">
        <f t="shared" si="7"/>
        <v>51</v>
      </c>
    </row>
    <row r="54" spans="1:5">
      <c r="A54" s="6">
        <v>54</v>
      </c>
      <c r="B54" s="6" t="str">
        <f t="shared" si="4"/>
        <v>Mark Bond</v>
      </c>
      <c r="C54" s="6" t="str">
        <f t="shared" si="5"/>
        <v>UK</v>
      </c>
      <c r="D54" s="6">
        <f t="shared" si="6"/>
        <v>52</v>
      </c>
      <c r="E54" s="6">
        <f t="shared" si="7"/>
        <v>52</v>
      </c>
    </row>
    <row r="55" spans="1:5">
      <c r="A55" s="6">
        <v>71</v>
      </c>
      <c r="B55" s="6" t="str">
        <f t="shared" si="4"/>
        <v>Paul Robinson</v>
      </c>
      <c r="C55" s="6" t="str">
        <f t="shared" si="5"/>
        <v>UK</v>
      </c>
      <c r="D55" s="6">
        <f t="shared" si="6"/>
        <v>52</v>
      </c>
      <c r="E55" s="6">
        <f t="shared" si="7"/>
        <v>52</v>
      </c>
    </row>
    <row r="56" spans="1:5">
      <c r="A56" s="6">
        <v>95</v>
      </c>
      <c r="B56" s="6" t="str">
        <f t="shared" si="4"/>
        <v>Tom Manley</v>
      </c>
      <c r="C56" s="6" t="str">
        <f t="shared" si="5"/>
        <v>UK</v>
      </c>
      <c r="D56" s="6">
        <f t="shared" si="6"/>
        <v>50</v>
      </c>
      <c r="E56" s="6">
        <f t="shared" si="7"/>
        <v>54</v>
      </c>
    </row>
    <row r="57" spans="1:5">
      <c r="A57" s="6">
        <v>55</v>
      </c>
      <c r="B57" s="6" t="str">
        <f t="shared" si="4"/>
        <v>Mark Lee</v>
      </c>
      <c r="C57" s="6" t="str">
        <f t="shared" si="5"/>
        <v>UK</v>
      </c>
      <c r="D57" s="6">
        <f t="shared" si="6"/>
        <v>47</v>
      </c>
      <c r="E57" s="6">
        <f t="shared" si="7"/>
        <v>55</v>
      </c>
    </row>
    <row r="58" spans="1:5">
      <c r="A58" s="6">
        <v>32</v>
      </c>
      <c r="B58" s="6" t="str">
        <f t="shared" si="4"/>
        <v>Gaetan Freydt-Drouan</v>
      </c>
      <c r="C58" s="6" t="str">
        <f t="shared" si="5"/>
        <v>France</v>
      </c>
      <c r="D58" s="6">
        <f t="shared" si="6"/>
        <v>46</v>
      </c>
      <c r="E58" s="6">
        <f t="shared" si="7"/>
        <v>56</v>
      </c>
    </row>
    <row r="59" spans="1:5">
      <c r="A59" s="6">
        <v>33</v>
      </c>
      <c r="B59" s="6" t="str">
        <f t="shared" si="4"/>
        <v>Gareth Hawkes</v>
      </c>
      <c r="C59" s="6" t="str">
        <f t="shared" si="5"/>
        <v>UK</v>
      </c>
      <c r="D59" s="6">
        <f t="shared" si="6"/>
        <v>45</v>
      </c>
      <c r="E59" s="6">
        <f t="shared" si="7"/>
        <v>57</v>
      </c>
    </row>
    <row r="60" spans="1:5">
      <c r="A60" s="6">
        <v>38</v>
      </c>
      <c r="B60" s="6" t="str">
        <f t="shared" si="4"/>
        <v>Greg Baxter</v>
      </c>
      <c r="C60" s="6" t="str">
        <f t="shared" si="5"/>
        <v>UK</v>
      </c>
      <c r="D60" s="6">
        <f t="shared" si="6"/>
        <v>45</v>
      </c>
      <c r="E60" s="6">
        <f t="shared" si="7"/>
        <v>57</v>
      </c>
    </row>
    <row r="61" spans="1:5">
      <c r="A61" s="6">
        <v>85</v>
      </c>
      <c r="B61" s="6" t="str">
        <f t="shared" si="4"/>
        <v>Roger Arnay</v>
      </c>
      <c r="C61" s="6" t="str">
        <f t="shared" si="5"/>
        <v>UK</v>
      </c>
      <c r="D61" s="6">
        <f t="shared" si="6"/>
        <v>44</v>
      </c>
      <c r="E61" s="6">
        <f t="shared" si="7"/>
        <v>59</v>
      </c>
    </row>
    <row r="62" spans="1:5">
      <c r="A62" s="6">
        <v>3</v>
      </c>
      <c r="B62" s="6" t="str">
        <f t="shared" si="4"/>
        <v>Adam Rohárik</v>
      </c>
      <c r="C62" s="6" t="str">
        <f t="shared" si="5"/>
        <v>Slovakia</v>
      </c>
      <c r="D62" s="6">
        <f t="shared" si="6"/>
        <v>43</v>
      </c>
      <c r="E62" s="6">
        <f t="shared" si="7"/>
        <v>60</v>
      </c>
    </row>
    <row r="63" spans="1:5">
      <c r="A63" s="6">
        <v>59</v>
      </c>
      <c r="B63" s="6" t="str">
        <f t="shared" si="4"/>
        <v>Matti Sairanen</v>
      </c>
      <c r="C63" s="6" t="str">
        <f t="shared" si="5"/>
        <v>Finland</v>
      </c>
      <c r="D63" s="6">
        <f t="shared" si="6"/>
        <v>43</v>
      </c>
      <c r="E63" s="6">
        <f t="shared" si="7"/>
        <v>60</v>
      </c>
    </row>
    <row r="64" spans="1:5">
      <c r="A64" s="6">
        <v>10</v>
      </c>
      <c r="B64" s="6" t="str">
        <f t="shared" si="4"/>
        <v>Benoit Salaün</v>
      </c>
      <c r="C64" s="6" t="str">
        <f t="shared" si="5"/>
        <v>France</v>
      </c>
      <c r="D64" s="6">
        <f t="shared" si="6"/>
        <v>42</v>
      </c>
      <c r="E64" s="6">
        <f t="shared" si="7"/>
        <v>62</v>
      </c>
    </row>
    <row r="65" spans="1:5">
      <c r="A65" s="6">
        <v>40</v>
      </c>
      <c r="B65" s="6" t="str">
        <f t="shared" si="4"/>
        <v>Jace Waterman</v>
      </c>
      <c r="C65" s="6" t="str">
        <f t="shared" si="5"/>
        <v>UK</v>
      </c>
      <c r="D65" s="6">
        <f t="shared" si="6"/>
        <v>42</v>
      </c>
      <c r="E65" s="6">
        <f t="shared" si="7"/>
        <v>62</v>
      </c>
    </row>
    <row r="66" spans="1:5">
      <c r="A66" s="6">
        <v>61</v>
      </c>
      <c r="B66" s="6" t="str">
        <f t="shared" si="4"/>
        <v>Mikey Atkins</v>
      </c>
      <c r="C66" s="6" t="str">
        <f t="shared" si="5"/>
        <v>UK</v>
      </c>
      <c r="D66" s="6">
        <f t="shared" si="6"/>
        <v>40</v>
      </c>
      <c r="E66" s="6">
        <f t="shared" si="7"/>
        <v>64</v>
      </c>
    </row>
    <row r="67" spans="1:5">
      <c r="A67" s="6">
        <v>200</v>
      </c>
      <c r="B67" s="6" t="str">
        <f t="shared" ref="B67:B98" si="8">VLOOKUP(A67,MasterMen,2,FALSE)</f>
        <v>Martial Mauger</v>
      </c>
      <c r="C67" s="6" t="str">
        <f t="shared" ref="C67:C101" si="9">VLOOKUP(A67,MasterMen,3,FALSE)</f>
        <v>France</v>
      </c>
      <c r="D67" s="6">
        <f t="shared" ref="D67:D101" si="10">VLOOKUP(A67,MasterMen,10,FALSE)</f>
        <v>40</v>
      </c>
      <c r="E67" s="6">
        <f t="shared" ref="E67:E98" si="11">RANK(D67,$D$3:$D$101)</f>
        <v>64</v>
      </c>
    </row>
    <row r="68" spans="1:5">
      <c r="A68" s="6">
        <v>18</v>
      </c>
      <c r="B68" s="6" t="str">
        <f t="shared" si="8"/>
        <v>Christophe Goetsch</v>
      </c>
      <c r="C68" s="6" t="str">
        <f t="shared" si="9"/>
        <v>France</v>
      </c>
      <c r="D68" s="6">
        <f t="shared" si="10"/>
        <v>38</v>
      </c>
      <c r="E68" s="6">
        <f t="shared" si="11"/>
        <v>66</v>
      </c>
    </row>
    <row r="69" spans="1:5">
      <c r="A69" s="6">
        <v>67</v>
      </c>
      <c r="B69" s="6" t="str">
        <f t="shared" si="8"/>
        <v>Owen Channer</v>
      </c>
      <c r="C69" s="6" t="str">
        <f t="shared" si="9"/>
        <v>UK</v>
      </c>
      <c r="D69" s="6">
        <f t="shared" si="10"/>
        <v>38</v>
      </c>
      <c r="E69" s="6">
        <f t="shared" si="11"/>
        <v>66</v>
      </c>
    </row>
    <row r="70" spans="1:5">
      <c r="A70" s="6">
        <v>2</v>
      </c>
      <c r="B70" s="6" t="str">
        <f t="shared" si="8"/>
        <v>Adam Miller</v>
      </c>
      <c r="C70" s="6" t="str">
        <f t="shared" si="9"/>
        <v>UK</v>
      </c>
      <c r="D70" s="6">
        <f t="shared" si="10"/>
        <v>37</v>
      </c>
      <c r="E70" s="6">
        <f t="shared" si="11"/>
        <v>68</v>
      </c>
    </row>
    <row r="71" spans="1:5">
      <c r="A71" s="6">
        <v>9</v>
      </c>
      <c r="B71" s="6" t="str">
        <f t="shared" si="8"/>
        <v>Benjamin Morcamp</v>
      </c>
      <c r="C71" s="6" t="str">
        <f t="shared" si="9"/>
        <v>France</v>
      </c>
      <c r="D71" s="6">
        <f t="shared" si="10"/>
        <v>36</v>
      </c>
      <c r="E71" s="6">
        <f t="shared" si="11"/>
        <v>69</v>
      </c>
    </row>
    <row r="72" spans="1:5">
      <c r="A72" s="6">
        <v>13</v>
      </c>
      <c r="B72" s="6" t="str">
        <f t="shared" si="8"/>
        <v>Chris Hughes</v>
      </c>
      <c r="C72" s="6" t="str">
        <f t="shared" si="9"/>
        <v>UK</v>
      </c>
      <c r="D72" s="6">
        <f t="shared" si="10"/>
        <v>34</v>
      </c>
      <c r="E72" s="6">
        <f t="shared" si="11"/>
        <v>70</v>
      </c>
    </row>
    <row r="73" spans="1:5">
      <c r="A73" s="6">
        <v>72</v>
      </c>
      <c r="B73" s="6" t="str">
        <f t="shared" si="8"/>
        <v>Paul Simpkins</v>
      </c>
      <c r="C73" s="6" t="str">
        <f t="shared" si="9"/>
        <v>UK</v>
      </c>
      <c r="D73" s="6">
        <f t="shared" si="10"/>
        <v>34</v>
      </c>
      <c r="E73" s="6">
        <f t="shared" si="11"/>
        <v>70</v>
      </c>
    </row>
    <row r="74" spans="1:5">
      <c r="A74" s="6">
        <v>42</v>
      </c>
      <c r="B74" s="6" t="str">
        <f t="shared" si="8"/>
        <v>Jesse Eng</v>
      </c>
      <c r="C74" s="6" t="str">
        <f t="shared" si="9"/>
        <v>USA</v>
      </c>
      <c r="D74" s="6">
        <f t="shared" si="10"/>
        <v>33</v>
      </c>
      <c r="E74" s="6">
        <f t="shared" si="11"/>
        <v>72</v>
      </c>
    </row>
    <row r="75" spans="1:5">
      <c r="A75" s="6">
        <v>22</v>
      </c>
      <c r="B75" s="6" t="str">
        <f t="shared" si="8"/>
        <v>Daniel Goodrum</v>
      </c>
      <c r="C75" s="6" t="str">
        <f t="shared" si="9"/>
        <v>UK</v>
      </c>
      <c r="D75" s="6">
        <f t="shared" si="10"/>
        <v>32</v>
      </c>
      <c r="E75" s="6">
        <f t="shared" si="11"/>
        <v>73</v>
      </c>
    </row>
    <row r="76" spans="1:5">
      <c r="A76" s="6">
        <v>66</v>
      </c>
      <c r="B76" s="6" t="str">
        <f t="shared" si="8"/>
        <v>Norbert Wolff</v>
      </c>
      <c r="C76" s="6" t="str">
        <f t="shared" si="9"/>
        <v>Germany</v>
      </c>
      <c r="D76" s="6">
        <f t="shared" si="10"/>
        <v>29</v>
      </c>
      <c r="E76" s="6">
        <f t="shared" si="11"/>
        <v>74</v>
      </c>
    </row>
    <row r="77" spans="1:5">
      <c r="A77" s="6">
        <v>57</v>
      </c>
      <c r="B77" s="6" t="str">
        <f t="shared" si="8"/>
        <v>Markus Kuosmanen</v>
      </c>
      <c r="C77" s="6" t="str">
        <f t="shared" si="9"/>
        <v>Sweden</v>
      </c>
      <c r="D77" s="6">
        <f t="shared" si="10"/>
        <v>28</v>
      </c>
      <c r="E77" s="6">
        <f t="shared" si="11"/>
        <v>75</v>
      </c>
    </row>
    <row r="78" spans="1:5">
      <c r="A78" s="6">
        <v>16</v>
      </c>
      <c r="B78" s="6" t="str">
        <f t="shared" si="8"/>
        <v>Christian Thiel</v>
      </c>
      <c r="C78" s="6" t="str">
        <f t="shared" si="9"/>
        <v>Germany</v>
      </c>
      <c r="D78" s="6">
        <f t="shared" si="10"/>
        <v>26</v>
      </c>
      <c r="E78" s="6">
        <f t="shared" si="11"/>
        <v>76</v>
      </c>
    </row>
    <row r="79" spans="1:5">
      <c r="A79" s="6">
        <v>96</v>
      </c>
      <c r="B79" s="6" t="str">
        <f t="shared" si="8"/>
        <v>Viktor Latanskiy</v>
      </c>
      <c r="C79" s="6" t="str">
        <f t="shared" si="9"/>
        <v>Russia</v>
      </c>
      <c r="D79" s="6">
        <f t="shared" si="10"/>
        <v>22</v>
      </c>
      <c r="E79" s="6">
        <f t="shared" si="11"/>
        <v>77</v>
      </c>
    </row>
    <row r="80" spans="1:5">
      <c r="A80" s="6">
        <v>12</v>
      </c>
      <c r="B80" s="6" t="str">
        <f t="shared" si="8"/>
        <v>Cameron Ball</v>
      </c>
      <c r="C80" s="6" t="str">
        <f t="shared" si="9"/>
        <v>UK</v>
      </c>
      <c r="D80" s="6">
        <f t="shared" si="10"/>
        <v>20</v>
      </c>
      <c r="E80" s="6">
        <f t="shared" si="11"/>
        <v>78</v>
      </c>
    </row>
    <row r="81" spans="1:5">
      <c r="A81" s="6">
        <v>60</v>
      </c>
      <c r="B81" s="6" t="str">
        <f t="shared" si="8"/>
        <v>Michael Abberton</v>
      </c>
      <c r="C81" s="6" t="str">
        <f t="shared" si="9"/>
        <v>UK</v>
      </c>
      <c r="D81" s="6">
        <f t="shared" si="10"/>
        <v>12</v>
      </c>
      <c r="E81" s="6">
        <f t="shared" si="11"/>
        <v>79</v>
      </c>
    </row>
    <row r="82" spans="1:5">
      <c r="A82" s="6">
        <v>1</v>
      </c>
      <c r="B82" s="6" t="str">
        <f t="shared" si="8"/>
        <v>Adam Celadin</v>
      </c>
      <c r="C82" s="6" t="str">
        <f t="shared" si="9"/>
        <v>Czechia</v>
      </c>
      <c r="D82" s="6">
        <f t="shared" si="10"/>
        <v>0</v>
      </c>
      <c r="E82" s="6">
        <f t="shared" si="11"/>
        <v>80</v>
      </c>
    </row>
    <row r="83" spans="1:5">
      <c r="A83" s="6">
        <v>8</v>
      </c>
      <c r="B83" s="6" t="str">
        <f t="shared" si="8"/>
        <v>Baptiste Liné</v>
      </c>
      <c r="C83" s="6" t="str">
        <f t="shared" si="9"/>
        <v>France</v>
      </c>
      <c r="D83" s="6">
        <f t="shared" si="10"/>
        <v>0</v>
      </c>
      <c r="E83" s="6">
        <f t="shared" si="11"/>
        <v>80</v>
      </c>
    </row>
    <row r="84" spans="1:5">
      <c r="A84" s="6">
        <v>14</v>
      </c>
      <c r="B84" s="6" t="str">
        <f t="shared" si="8"/>
        <v>Chris Poole</v>
      </c>
      <c r="C84" s="6" t="str">
        <f t="shared" si="9"/>
        <v>UK</v>
      </c>
      <c r="D84" s="6">
        <f t="shared" si="10"/>
        <v>0</v>
      </c>
      <c r="E84" s="6">
        <f t="shared" si="11"/>
        <v>80</v>
      </c>
    </row>
    <row r="85" spans="1:5">
      <c r="A85" s="6">
        <v>24</v>
      </c>
      <c r="B85" s="6" t="str">
        <f t="shared" si="8"/>
        <v>Danny Bear Thomas</v>
      </c>
      <c r="C85" s="6" t="str">
        <f t="shared" si="9"/>
        <v>UK</v>
      </c>
      <c r="D85" s="6">
        <f t="shared" si="10"/>
        <v>0</v>
      </c>
      <c r="E85" s="6">
        <f t="shared" si="11"/>
        <v>80</v>
      </c>
    </row>
    <row r="86" spans="1:5">
      <c r="A86" s="6">
        <v>25</v>
      </c>
      <c r="B86" s="6" t="str">
        <f t="shared" si="8"/>
        <v>Dave Aldridge</v>
      </c>
      <c r="C86" s="6" t="str">
        <f t="shared" si="9"/>
        <v>UK</v>
      </c>
      <c r="D86" s="6">
        <f t="shared" si="10"/>
        <v>0</v>
      </c>
      <c r="E86" s="6">
        <f t="shared" si="11"/>
        <v>80</v>
      </c>
    </row>
    <row r="87" spans="1:5">
      <c r="A87" s="6">
        <v>29</v>
      </c>
      <c r="B87" s="6" t="str">
        <f t="shared" si="8"/>
        <v>Frank Salonius</v>
      </c>
      <c r="C87" s="6" t="str">
        <f t="shared" si="9"/>
        <v>Finland</v>
      </c>
      <c r="D87" s="6">
        <f t="shared" si="10"/>
        <v>0</v>
      </c>
      <c r="E87" s="6">
        <f t="shared" si="11"/>
        <v>80</v>
      </c>
    </row>
    <row r="88" spans="1:5">
      <c r="A88" s="6">
        <v>31</v>
      </c>
      <c r="B88" s="6" t="str">
        <f t="shared" si="8"/>
        <v>Fredrik Persson</v>
      </c>
      <c r="C88" s="6" t="str">
        <f t="shared" si="9"/>
        <v>Sweden</v>
      </c>
      <c r="D88" s="6">
        <f t="shared" si="10"/>
        <v>0</v>
      </c>
      <c r="E88" s="6">
        <f t="shared" si="11"/>
        <v>80</v>
      </c>
    </row>
    <row r="89" spans="1:5">
      <c r="A89" s="6">
        <v>34</v>
      </c>
      <c r="B89" s="6" t="str">
        <f t="shared" si="8"/>
        <v>George Binning</v>
      </c>
      <c r="C89" s="6" t="str">
        <f t="shared" si="9"/>
        <v>UK</v>
      </c>
      <c r="D89" s="6">
        <f t="shared" si="10"/>
        <v>0</v>
      </c>
      <c r="E89" s="6">
        <f t="shared" si="11"/>
        <v>80</v>
      </c>
    </row>
    <row r="90" spans="1:5">
      <c r="A90" s="6">
        <v>36</v>
      </c>
      <c r="B90" s="6" t="str">
        <f t="shared" si="8"/>
        <v>Georges Cuvillier</v>
      </c>
      <c r="C90" s="6" t="str">
        <f t="shared" si="9"/>
        <v>Belgium</v>
      </c>
      <c r="D90" s="6">
        <f t="shared" si="10"/>
        <v>0</v>
      </c>
      <c r="E90" s="6">
        <f t="shared" si="11"/>
        <v>80</v>
      </c>
    </row>
    <row r="91" spans="1:5">
      <c r="A91" s="6">
        <v>45</v>
      </c>
      <c r="B91" s="6" t="str">
        <f t="shared" si="8"/>
        <v>John Taylor</v>
      </c>
      <c r="C91" s="6" t="str">
        <f t="shared" si="9"/>
        <v>UK</v>
      </c>
      <c r="D91" s="6">
        <f t="shared" si="10"/>
        <v>0</v>
      </c>
      <c r="E91" s="6">
        <f t="shared" si="11"/>
        <v>80</v>
      </c>
    </row>
    <row r="92" spans="1:5">
      <c r="A92" s="6">
        <v>47</v>
      </c>
      <c r="B92" s="6" t="str">
        <f t="shared" si="8"/>
        <v>Kari Salonius</v>
      </c>
      <c r="C92" s="6" t="str">
        <f t="shared" si="9"/>
        <v>Finland</v>
      </c>
      <c r="D92" s="6">
        <f t="shared" si="10"/>
        <v>0</v>
      </c>
      <c r="E92" s="6">
        <f t="shared" si="11"/>
        <v>80</v>
      </c>
    </row>
    <row r="93" spans="1:5">
      <c r="A93" s="6">
        <v>69</v>
      </c>
      <c r="B93" s="6" t="str">
        <f t="shared" si="8"/>
        <v>Paul Hart</v>
      </c>
      <c r="C93" s="6" t="str">
        <f t="shared" si="9"/>
        <v>UK</v>
      </c>
      <c r="D93" s="6">
        <f t="shared" si="10"/>
        <v>0</v>
      </c>
      <c r="E93" s="6">
        <f t="shared" si="11"/>
        <v>80</v>
      </c>
    </row>
    <row r="94" spans="1:5">
      <c r="A94" s="6">
        <v>75</v>
      </c>
      <c r="B94" s="6" t="str">
        <f t="shared" si="8"/>
        <v>Peter Thor</v>
      </c>
      <c r="C94" s="6" t="str">
        <f t="shared" si="9"/>
        <v>Sweden</v>
      </c>
      <c r="D94" s="6">
        <f t="shared" si="10"/>
        <v>0</v>
      </c>
      <c r="E94" s="6">
        <f t="shared" si="11"/>
        <v>80</v>
      </c>
    </row>
    <row r="95" spans="1:5">
      <c r="A95" s="6">
        <v>76</v>
      </c>
      <c r="B95" s="6" t="str">
        <f t="shared" si="8"/>
        <v>Peter Wear</v>
      </c>
      <c r="C95" s="6" t="str">
        <f t="shared" si="9"/>
        <v>UK</v>
      </c>
      <c r="D95" s="6">
        <f t="shared" si="10"/>
        <v>0</v>
      </c>
      <c r="E95" s="6">
        <f t="shared" si="11"/>
        <v>80</v>
      </c>
    </row>
    <row r="96" spans="1:5">
      <c r="A96" s="6">
        <v>81</v>
      </c>
      <c r="B96" s="6" t="str">
        <f t="shared" si="8"/>
        <v>Richard Loxton</v>
      </c>
      <c r="C96" s="6" t="str">
        <f t="shared" si="9"/>
        <v>UK</v>
      </c>
      <c r="D96" s="6">
        <f t="shared" si="10"/>
        <v>0</v>
      </c>
      <c r="E96" s="6">
        <f t="shared" si="11"/>
        <v>80</v>
      </c>
    </row>
    <row r="97" spans="1:5">
      <c r="A97" s="6">
        <v>82</v>
      </c>
      <c r="B97" s="6" t="str">
        <f t="shared" si="8"/>
        <v>Richard Sunderland</v>
      </c>
      <c r="C97" s="6" t="str">
        <f t="shared" si="9"/>
        <v>UK</v>
      </c>
      <c r="D97" s="6">
        <f t="shared" si="10"/>
        <v>0</v>
      </c>
      <c r="E97" s="6">
        <f t="shared" si="11"/>
        <v>80</v>
      </c>
    </row>
    <row r="98" spans="1:5">
      <c r="A98" s="6">
        <v>84</v>
      </c>
      <c r="B98" s="6" t="str">
        <f t="shared" si="8"/>
        <v>Rick Lemberg</v>
      </c>
      <c r="C98" s="6" t="str">
        <f t="shared" si="9"/>
        <v>USA</v>
      </c>
      <c r="D98" s="6">
        <f t="shared" si="10"/>
        <v>0</v>
      </c>
      <c r="E98" s="6">
        <f t="shared" si="11"/>
        <v>80</v>
      </c>
    </row>
    <row r="99" spans="1:5">
      <c r="A99" s="6">
        <v>94</v>
      </c>
      <c r="B99" s="6" t="str">
        <f t="shared" ref="B99:B101" si="12">VLOOKUP(A99,MasterMen,2,FALSE)</f>
        <v>Tim Ignatov</v>
      </c>
      <c r="C99" s="6" t="str">
        <f t="shared" si="9"/>
        <v>UK</v>
      </c>
      <c r="D99" s="6">
        <f t="shared" si="10"/>
        <v>0</v>
      </c>
      <c r="E99" s="6">
        <f t="shared" ref="E99:E101" si="13">RANK(D99,$D$3:$D$101)</f>
        <v>80</v>
      </c>
    </row>
    <row r="100" spans="1:5">
      <c r="A100" s="6">
        <v>98</v>
      </c>
      <c r="B100" s="6" t="str">
        <f t="shared" si="12"/>
        <v>Florian Loupias</v>
      </c>
      <c r="C100" s="6" t="str">
        <f t="shared" si="9"/>
        <v>France</v>
      </c>
      <c r="D100" s="6">
        <f t="shared" si="10"/>
        <v>0</v>
      </c>
      <c r="E100" s="6">
        <f t="shared" si="13"/>
        <v>80</v>
      </c>
    </row>
    <row r="101" spans="1:5">
      <c r="A101" s="6">
        <v>99</v>
      </c>
      <c r="B101" s="6" t="str">
        <f t="shared" si="12"/>
        <v>Yannick Anthoine</v>
      </c>
      <c r="C101" s="6" t="str">
        <f t="shared" si="9"/>
        <v>France</v>
      </c>
      <c r="D101" s="6">
        <f t="shared" si="10"/>
        <v>0</v>
      </c>
      <c r="E101" s="6">
        <f t="shared" si="13"/>
        <v>80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1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E36"/>
  <sheetViews>
    <sheetView zoomScale="175" zoomScaleNormal="175" zoomScalePageLayoutView="175" workbookViewId="0">
      <selection activeCell="F1" sqref="F1"/>
    </sheetView>
  </sheetViews>
  <sheetFormatPr baseColWidth="10" defaultColWidth="9" defaultRowHeight="15" x14ac:dyDescent="0"/>
  <cols>
    <col min="1" max="1" width="9" style="13"/>
    <col min="2" max="2" width="21.28515625" style="13" bestFit="1" customWidth="1"/>
    <col min="3" max="16384" width="9" style="13"/>
  </cols>
  <sheetData>
    <row r="1" spans="1:5" s="14" customFormat="1" ht="30">
      <c r="A1" s="81" t="s">
        <v>193</v>
      </c>
      <c r="B1" s="81"/>
      <c r="C1" s="81"/>
      <c r="D1" s="81"/>
      <c r="E1" s="81"/>
    </row>
    <row r="2" spans="1:5">
      <c r="A2" s="15" t="s">
        <v>160</v>
      </c>
      <c r="B2" s="15" t="s">
        <v>163</v>
      </c>
      <c r="C2" s="15" t="s">
        <v>1</v>
      </c>
      <c r="D2" s="15" t="s">
        <v>164</v>
      </c>
      <c r="E2" s="15" t="s">
        <v>165</v>
      </c>
    </row>
    <row r="3" spans="1:5">
      <c r="A3" s="6">
        <v>123</v>
      </c>
      <c r="B3" s="6" t="str">
        <f t="shared" ref="B3:B36" si="0">VLOOKUP(A3,MasterWomen,2,FALSE)</f>
        <v>Nataliya Dolgikh</v>
      </c>
      <c r="C3" s="6" t="str">
        <f t="shared" ref="C3:C36" si="1">VLOOKUP(A3,MasterWomen,3,FALSE)</f>
        <v>Russia</v>
      </c>
      <c r="D3" s="6">
        <f t="shared" ref="D3:D36" si="2">VLOOKUP(A3,MasterWomen,11,FALSE)</f>
        <v>59</v>
      </c>
      <c r="E3" s="6">
        <f t="shared" ref="E3:E36" si="3">RANK(D3,$D$3:$D$36)</f>
        <v>1</v>
      </c>
    </row>
    <row r="4" spans="1:5">
      <c r="A4" s="6">
        <v>101</v>
      </c>
      <c r="B4" s="6" t="str">
        <f t="shared" si="0"/>
        <v>Anna Velikaya</v>
      </c>
      <c r="C4" s="6" t="str">
        <f t="shared" si="1"/>
        <v>Russia</v>
      </c>
      <c r="D4" s="6">
        <f t="shared" si="2"/>
        <v>58</v>
      </c>
      <c r="E4" s="6">
        <f t="shared" si="3"/>
        <v>2</v>
      </c>
    </row>
    <row r="5" spans="1:5">
      <c r="A5" s="6">
        <v>117</v>
      </c>
      <c r="B5" s="6" t="str">
        <f t="shared" si="0"/>
        <v>Marina Kharkova</v>
      </c>
      <c r="C5" s="6" t="str">
        <f t="shared" si="1"/>
        <v>Russia</v>
      </c>
      <c r="D5" s="6">
        <f t="shared" si="2"/>
        <v>50</v>
      </c>
      <c r="E5" s="6">
        <f t="shared" si="3"/>
        <v>3</v>
      </c>
    </row>
    <row r="6" spans="1:5">
      <c r="A6" s="6">
        <v>105</v>
      </c>
      <c r="B6" s="6" t="str">
        <f t="shared" si="0"/>
        <v>Ivana Karlíková</v>
      </c>
      <c r="C6" s="6" t="str">
        <f t="shared" si="1"/>
        <v>Czechia</v>
      </c>
      <c r="D6" s="6">
        <f t="shared" si="2"/>
        <v>49</v>
      </c>
      <c r="E6" s="6">
        <f t="shared" si="3"/>
        <v>4</v>
      </c>
    </row>
    <row r="7" spans="1:5">
      <c r="A7" s="6">
        <v>124</v>
      </c>
      <c r="B7" s="6" t="str">
        <f t="shared" si="0"/>
        <v>Nathalie Kuik</v>
      </c>
      <c r="C7" s="6" t="str">
        <f t="shared" si="1"/>
        <v>France</v>
      </c>
      <c r="D7" s="6">
        <f t="shared" si="2"/>
        <v>48</v>
      </c>
      <c r="E7" s="6">
        <f t="shared" si="3"/>
        <v>5</v>
      </c>
    </row>
    <row r="8" spans="1:5">
      <c r="A8" s="6">
        <v>113</v>
      </c>
      <c r="B8" s="6" t="str">
        <f t="shared" si="0"/>
        <v>Lou Guilbert</v>
      </c>
      <c r="C8" s="6" t="str">
        <f t="shared" si="1"/>
        <v>France</v>
      </c>
      <c r="D8" s="6">
        <f t="shared" si="2"/>
        <v>44</v>
      </c>
      <c r="E8" s="6">
        <f t="shared" si="3"/>
        <v>6</v>
      </c>
    </row>
    <row r="9" spans="1:5">
      <c r="A9" s="6">
        <v>100</v>
      </c>
      <c r="B9" s="6" t="str">
        <f t="shared" si="0"/>
        <v>Anna Krzheminskaia</v>
      </c>
      <c r="C9" s="6" t="str">
        <f t="shared" si="1"/>
        <v>Russia</v>
      </c>
      <c r="D9" s="6">
        <f t="shared" si="2"/>
        <v>36</v>
      </c>
      <c r="E9" s="6">
        <f t="shared" si="3"/>
        <v>7</v>
      </c>
    </row>
    <row r="10" spans="1:5">
      <c r="A10" s="6">
        <v>132</v>
      </c>
      <c r="B10" s="6" t="str">
        <f t="shared" si="0"/>
        <v>Valentina Tikhacheva</v>
      </c>
      <c r="C10" s="6" t="str">
        <f t="shared" si="1"/>
        <v>Russia</v>
      </c>
      <c r="D10" s="6">
        <f t="shared" si="2"/>
        <v>36</v>
      </c>
      <c r="E10" s="6">
        <f t="shared" si="3"/>
        <v>7</v>
      </c>
    </row>
    <row r="11" spans="1:5">
      <c r="A11" s="6">
        <v>104</v>
      </c>
      <c r="B11" s="6" t="str">
        <f t="shared" si="0"/>
        <v>Irina Khotsenko</v>
      </c>
      <c r="C11" s="6" t="str">
        <f t="shared" si="1"/>
        <v>Russia</v>
      </c>
      <c r="D11" s="6">
        <f t="shared" si="2"/>
        <v>35</v>
      </c>
      <c r="E11" s="6">
        <f t="shared" si="3"/>
        <v>9</v>
      </c>
    </row>
    <row r="12" spans="1:5">
      <c r="A12" s="6">
        <v>103</v>
      </c>
      <c r="B12" s="6" t="str">
        <f t="shared" si="0"/>
        <v>Daniela Meyer-Speicher</v>
      </c>
      <c r="C12" s="6" t="str">
        <f t="shared" si="1"/>
        <v>France</v>
      </c>
      <c r="D12" s="6">
        <f t="shared" si="2"/>
        <v>29</v>
      </c>
      <c r="E12" s="6">
        <f t="shared" si="3"/>
        <v>10</v>
      </c>
    </row>
    <row r="13" spans="1:5">
      <c r="A13" s="6">
        <v>114</v>
      </c>
      <c r="B13" s="6" t="str">
        <f t="shared" si="0"/>
        <v>Lynn Dakin</v>
      </c>
      <c r="C13" s="6" t="str">
        <f t="shared" si="1"/>
        <v>UK</v>
      </c>
      <c r="D13" s="6">
        <f t="shared" si="2"/>
        <v>29</v>
      </c>
      <c r="E13" s="6">
        <f t="shared" si="3"/>
        <v>10</v>
      </c>
    </row>
    <row r="14" spans="1:5">
      <c r="A14" s="6">
        <v>115</v>
      </c>
      <c r="B14" s="6" t="str">
        <f t="shared" si="0"/>
        <v>Magdaléna Karlíková</v>
      </c>
      <c r="C14" s="6" t="str">
        <f t="shared" si="1"/>
        <v>Czechia</v>
      </c>
      <c r="D14" s="6">
        <f t="shared" si="2"/>
        <v>29</v>
      </c>
      <c r="E14" s="6">
        <f t="shared" si="3"/>
        <v>10</v>
      </c>
    </row>
    <row r="15" spans="1:5">
      <c r="A15" s="6">
        <v>125</v>
      </c>
      <c r="B15" s="6" t="str">
        <f t="shared" si="0"/>
        <v>Nicola Wetherill</v>
      </c>
      <c r="C15" s="6" t="str">
        <f t="shared" si="1"/>
        <v>UK</v>
      </c>
      <c r="D15" s="6">
        <f t="shared" si="2"/>
        <v>29</v>
      </c>
      <c r="E15" s="6">
        <f t="shared" si="3"/>
        <v>10</v>
      </c>
    </row>
    <row r="16" spans="1:5">
      <c r="A16" s="6">
        <v>133</v>
      </c>
      <c r="B16" s="6" t="str">
        <f t="shared" si="0"/>
        <v>Vanessa Veillé</v>
      </c>
      <c r="C16" s="6" t="str">
        <f t="shared" si="1"/>
        <v>France</v>
      </c>
      <c r="D16" s="6">
        <f t="shared" si="2"/>
        <v>28</v>
      </c>
      <c r="E16" s="6">
        <f t="shared" si="3"/>
        <v>14</v>
      </c>
    </row>
    <row r="17" spans="1:5">
      <c r="A17" s="6">
        <v>119</v>
      </c>
      <c r="B17" s="6" t="str">
        <f t="shared" si="0"/>
        <v>Melody Cuenca</v>
      </c>
      <c r="C17" s="6" t="str">
        <f t="shared" si="1"/>
        <v>USA</v>
      </c>
      <c r="D17" s="6">
        <f t="shared" si="2"/>
        <v>27</v>
      </c>
      <c r="E17" s="6">
        <f t="shared" si="3"/>
        <v>15</v>
      </c>
    </row>
    <row r="18" spans="1:5">
      <c r="A18" s="6">
        <v>130</v>
      </c>
      <c r="B18" s="6" t="str">
        <f t="shared" si="0"/>
        <v>Tammy Collander</v>
      </c>
      <c r="C18" s="6" t="str">
        <f t="shared" si="1"/>
        <v>USA</v>
      </c>
      <c r="D18" s="6">
        <f t="shared" si="2"/>
        <v>27</v>
      </c>
      <c r="E18" s="6">
        <f t="shared" si="3"/>
        <v>15</v>
      </c>
    </row>
    <row r="19" spans="1:5">
      <c r="A19" s="6">
        <v>129</v>
      </c>
      <c r="B19" s="6" t="str">
        <f t="shared" si="0"/>
        <v>Suzanne Commons</v>
      </c>
      <c r="C19" s="6" t="str">
        <f t="shared" si="1"/>
        <v>UK</v>
      </c>
      <c r="D19" s="6">
        <f t="shared" si="2"/>
        <v>26</v>
      </c>
      <c r="E19" s="6">
        <f t="shared" si="3"/>
        <v>17</v>
      </c>
    </row>
    <row r="20" spans="1:5">
      <c r="A20" s="6">
        <v>127</v>
      </c>
      <c r="B20" s="6" t="str">
        <f t="shared" si="0"/>
        <v>Sarah Miller</v>
      </c>
      <c r="C20" s="6" t="str">
        <f t="shared" si="1"/>
        <v>USA</v>
      </c>
      <c r="D20" s="6">
        <f t="shared" si="2"/>
        <v>24</v>
      </c>
      <c r="E20" s="6">
        <f t="shared" si="3"/>
        <v>18</v>
      </c>
    </row>
    <row r="21" spans="1:5">
      <c r="A21" s="6">
        <v>118</v>
      </c>
      <c r="B21" s="6" t="str">
        <f t="shared" si="0"/>
        <v>Marlène Aline</v>
      </c>
      <c r="C21" s="6" t="str">
        <f t="shared" si="1"/>
        <v>France</v>
      </c>
      <c r="D21" s="6">
        <f t="shared" si="2"/>
        <v>22</v>
      </c>
      <c r="E21" s="6">
        <f t="shared" si="3"/>
        <v>19</v>
      </c>
    </row>
    <row r="22" spans="1:5">
      <c r="A22" s="6">
        <v>126</v>
      </c>
      <c r="B22" s="6" t="str">
        <f t="shared" si="0"/>
        <v>Sandra Lamotte</v>
      </c>
      <c r="C22" s="6" t="str">
        <f t="shared" si="1"/>
        <v>France</v>
      </c>
      <c r="D22" s="6">
        <f t="shared" si="2"/>
        <v>21</v>
      </c>
      <c r="E22" s="6">
        <f t="shared" si="3"/>
        <v>20</v>
      </c>
    </row>
    <row r="23" spans="1:5">
      <c r="A23" s="6">
        <v>110</v>
      </c>
      <c r="B23" s="6" t="str">
        <f t="shared" si="0"/>
        <v>Kate Medley</v>
      </c>
      <c r="C23" s="6" t="str">
        <f t="shared" si="1"/>
        <v>UK</v>
      </c>
      <c r="D23" s="6">
        <f t="shared" si="2"/>
        <v>17</v>
      </c>
      <c r="E23" s="6">
        <f t="shared" si="3"/>
        <v>21</v>
      </c>
    </row>
    <row r="24" spans="1:5">
      <c r="A24" s="6">
        <v>122</v>
      </c>
      <c r="B24" s="6" t="str">
        <f t="shared" si="0"/>
        <v>Naomi Fountain</v>
      </c>
      <c r="C24" s="6" t="str">
        <f t="shared" si="1"/>
        <v>UK</v>
      </c>
      <c r="D24" s="6">
        <f t="shared" si="2"/>
        <v>17</v>
      </c>
      <c r="E24" s="6">
        <f t="shared" si="3"/>
        <v>21</v>
      </c>
    </row>
    <row r="25" spans="1:5">
      <c r="A25" s="6">
        <v>106</v>
      </c>
      <c r="B25" s="6" t="str">
        <f t="shared" si="0"/>
        <v>Jacqueline Boof</v>
      </c>
      <c r="C25" s="6" t="str">
        <f t="shared" si="1"/>
        <v>France</v>
      </c>
      <c r="D25" s="6">
        <f t="shared" si="2"/>
        <v>14</v>
      </c>
      <c r="E25" s="6">
        <f t="shared" si="3"/>
        <v>23</v>
      </c>
    </row>
    <row r="26" spans="1:5">
      <c r="A26" s="6">
        <v>112</v>
      </c>
      <c r="B26" s="6" t="str">
        <f t="shared" si="0"/>
        <v>Lisa Deneen</v>
      </c>
      <c r="C26" s="6" t="str">
        <f t="shared" si="1"/>
        <v>UK</v>
      </c>
      <c r="D26" s="6">
        <f t="shared" si="2"/>
        <v>14</v>
      </c>
      <c r="E26" s="6">
        <f t="shared" si="3"/>
        <v>23</v>
      </c>
    </row>
    <row r="27" spans="1:5">
      <c r="A27" s="6">
        <v>121</v>
      </c>
      <c r="B27" s="6" t="str">
        <f t="shared" si="0"/>
        <v>Nadine Bordier</v>
      </c>
      <c r="C27" s="6" t="str">
        <f t="shared" si="1"/>
        <v>France</v>
      </c>
      <c r="D27" s="6">
        <f t="shared" si="2"/>
        <v>14</v>
      </c>
      <c r="E27" s="6">
        <f t="shared" si="3"/>
        <v>23</v>
      </c>
    </row>
    <row r="28" spans="1:5">
      <c r="A28" s="6">
        <v>131</v>
      </c>
      <c r="B28" s="6" t="str">
        <f t="shared" si="0"/>
        <v>Tracy Tenny</v>
      </c>
      <c r="C28" s="6" t="str">
        <f t="shared" si="1"/>
        <v>USA</v>
      </c>
      <c r="D28" s="6">
        <f t="shared" si="2"/>
        <v>14</v>
      </c>
      <c r="E28" s="6">
        <f t="shared" si="3"/>
        <v>23</v>
      </c>
    </row>
    <row r="29" spans="1:5">
      <c r="A29" s="6">
        <v>111</v>
      </c>
      <c r="B29" s="6" t="str">
        <f t="shared" si="0"/>
        <v>Larisa Davydova</v>
      </c>
      <c r="C29" s="6" t="str">
        <f t="shared" si="1"/>
        <v>Russia</v>
      </c>
      <c r="D29" s="6">
        <f t="shared" si="2"/>
        <v>11</v>
      </c>
      <c r="E29" s="6">
        <f t="shared" si="3"/>
        <v>27</v>
      </c>
    </row>
    <row r="30" spans="1:5">
      <c r="A30" s="6">
        <v>109</v>
      </c>
      <c r="B30" s="6" t="str">
        <f t="shared" si="0"/>
        <v>Kate Bygrave</v>
      </c>
      <c r="C30" s="6" t="str">
        <f t="shared" si="1"/>
        <v>UK</v>
      </c>
      <c r="D30" s="6">
        <f t="shared" si="2"/>
        <v>10</v>
      </c>
      <c r="E30" s="6">
        <f t="shared" si="3"/>
        <v>28</v>
      </c>
    </row>
    <row r="31" spans="1:5">
      <c r="A31" s="6">
        <v>116</v>
      </c>
      <c r="B31" s="6" t="str">
        <f t="shared" si="0"/>
        <v>Mandy Micra-Marciano</v>
      </c>
      <c r="C31" s="6" t="str">
        <f t="shared" si="1"/>
        <v>UK</v>
      </c>
      <c r="D31" s="6">
        <f t="shared" si="2"/>
        <v>8</v>
      </c>
      <c r="E31" s="6">
        <f t="shared" si="3"/>
        <v>29</v>
      </c>
    </row>
    <row r="32" spans="1:5">
      <c r="A32" s="6">
        <v>102</v>
      </c>
      <c r="B32" s="6" t="str">
        <f t="shared" si="0"/>
        <v>Chris O'Brien</v>
      </c>
      <c r="C32" s="6" t="str">
        <f t="shared" si="1"/>
        <v>USA</v>
      </c>
      <c r="D32" s="6">
        <f t="shared" si="2"/>
        <v>7</v>
      </c>
      <c r="E32" s="6">
        <f t="shared" si="3"/>
        <v>30</v>
      </c>
    </row>
    <row r="33" spans="1:5">
      <c r="A33" s="6">
        <v>107</v>
      </c>
      <c r="B33" s="6" t="str">
        <f t="shared" si="0"/>
        <v>Josselin Paille</v>
      </c>
      <c r="C33" s="6" t="str">
        <f t="shared" si="1"/>
        <v>France</v>
      </c>
      <c r="D33" s="6">
        <f t="shared" si="2"/>
        <v>0</v>
      </c>
      <c r="E33" s="6">
        <f t="shared" si="3"/>
        <v>31</v>
      </c>
    </row>
    <row r="34" spans="1:5">
      <c r="A34" s="6">
        <v>108</v>
      </c>
      <c r="B34" s="6" t="str">
        <f t="shared" si="0"/>
        <v>Karin Thor</v>
      </c>
      <c r="C34" s="6" t="str">
        <f t="shared" si="1"/>
        <v>Sweden</v>
      </c>
      <c r="D34" s="6">
        <f t="shared" si="2"/>
        <v>0</v>
      </c>
      <c r="E34" s="6">
        <f t="shared" si="3"/>
        <v>31</v>
      </c>
    </row>
    <row r="35" spans="1:5">
      <c r="A35" s="6">
        <v>120</v>
      </c>
      <c r="B35" s="6" t="str">
        <f t="shared" si="0"/>
        <v>Monika Wolff</v>
      </c>
      <c r="C35" s="6" t="str">
        <f t="shared" si="1"/>
        <v>Germany</v>
      </c>
      <c r="D35" s="6">
        <f t="shared" si="2"/>
        <v>0</v>
      </c>
      <c r="E35" s="6">
        <f t="shared" si="3"/>
        <v>31</v>
      </c>
    </row>
    <row r="36" spans="1:5">
      <c r="A36" s="6">
        <v>128</v>
      </c>
      <c r="B36" s="6" t="str">
        <f t="shared" si="0"/>
        <v>Sonja Wolff</v>
      </c>
      <c r="C36" s="6" t="str">
        <f t="shared" si="1"/>
        <v>Germany</v>
      </c>
      <c r="D36" s="6">
        <f t="shared" si="2"/>
        <v>0</v>
      </c>
      <c r="E36" s="6">
        <f t="shared" si="3"/>
        <v>31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A1:F101"/>
  <sheetViews>
    <sheetView zoomScale="160" zoomScaleNormal="160" zoomScalePageLayoutView="160" workbookViewId="0">
      <selection activeCell="F1" sqref="F1"/>
    </sheetView>
  </sheetViews>
  <sheetFormatPr baseColWidth="10" defaultColWidth="9" defaultRowHeight="15" x14ac:dyDescent="0"/>
  <cols>
    <col min="1" max="1" width="5.28515625" style="13" bestFit="1" customWidth="1"/>
    <col min="2" max="2" width="20.42578125" style="13" bestFit="1" customWidth="1"/>
    <col min="3" max="3" width="9.5703125" style="13" bestFit="1" customWidth="1"/>
    <col min="4" max="4" width="7.42578125" style="13" bestFit="1" customWidth="1"/>
    <col min="5" max="5" width="7.140625" style="13" bestFit="1" customWidth="1"/>
    <col min="6" max="16384" width="9" style="13"/>
  </cols>
  <sheetData>
    <row r="1" spans="1:6" s="14" customFormat="1" ht="30">
      <c r="A1" s="81" t="s">
        <v>192</v>
      </c>
      <c r="B1" s="81"/>
      <c r="C1" s="81"/>
      <c r="D1" s="81"/>
      <c r="E1" s="81"/>
    </row>
    <row r="2" spans="1:6">
      <c r="A2" s="15" t="s">
        <v>160</v>
      </c>
      <c r="B2" s="15" t="s">
        <v>163</v>
      </c>
      <c r="C2" s="15" t="s">
        <v>1</v>
      </c>
      <c r="D2" s="15" t="s">
        <v>164</v>
      </c>
      <c r="E2" s="15" t="s">
        <v>165</v>
      </c>
    </row>
    <row r="3" spans="1:6">
      <c r="A3" s="6">
        <v>49</v>
      </c>
      <c r="B3" s="6" t="str">
        <f t="shared" ref="B3:B34" si="0">VLOOKUP(A3,MasterMen,2,FALSE)</f>
        <v>Konstantin Malyshev</v>
      </c>
      <c r="C3" s="6" t="str">
        <f t="shared" ref="C3:C34" si="1">VLOOKUP(A3,MasterMen,3,FALSE)</f>
        <v>Russia</v>
      </c>
      <c r="D3" s="6">
        <f t="shared" ref="D3:D34" si="2">VLOOKUP(A3,MasterMen,11,FALSE)</f>
        <v>80</v>
      </c>
      <c r="E3" s="6">
        <f t="shared" ref="E3:E34" si="3">RANK(D3,$D$3:$D$101)</f>
        <v>1</v>
      </c>
    </row>
    <row r="4" spans="1:6">
      <c r="A4" s="6">
        <v>91</v>
      </c>
      <c r="B4" s="6" t="str">
        <f t="shared" si="0"/>
        <v>Sergey Fedosenko</v>
      </c>
      <c r="C4" s="6" t="str">
        <f t="shared" si="1"/>
        <v>Russia</v>
      </c>
      <c r="D4" s="6">
        <f t="shared" si="2"/>
        <v>79</v>
      </c>
      <c r="E4" s="6">
        <f t="shared" si="3"/>
        <v>2</v>
      </c>
    </row>
    <row r="5" spans="1:6">
      <c r="A5" s="6">
        <v>28</v>
      </c>
      <c r="B5" s="6" t="str">
        <f t="shared" si="0"/>
        <v>Frank Fingerhut</v>
      </c>
      <c r="C5" s="6" t="str">
        <f t="shared" si="1"/>
        <v>Germany</v>
      </c>
      <c r="D5" s="6">
        <f t="shared" si="2"/>
        <v>77</v>
      </c>
      <c r="E5" s="6">
        <f t="shared" si="3"/>
        <v>3</v>
      </c>
      <c r="F5" s="13" t="s">
        <v>221</v>
      </c>
    </row>
    <row r="6" spans="1:6">
      <c r="A6" s="6">
        <v>78</v>
      </c>
      <c r="B6" s="6" t="str">
        <f t="shared" si="0"/>
        <v>Pierre Cazoulat</v>
      </c>
      <c r="C6" s="6" t="str">
        <f t="shared" si="1"/>
        <v>France</v>
      </c>
      <c r="D6" s="6">
        <f t="shared" si="2"/>
        <v>77</v>
      </c>
      <c r="E6" s="6">
        <f t="shared" si="3"/>
        <v>3</v>
      </c>
    </row>
    <row r="7" spans="1:6">
      <c r="A7" s="6">
        <v>4</v>
      </c>
      <c r="B7" s="6" t="str">
        <f t="shared" si="0"/>
        <v>Alan K Parish</v>
      </c>
      <c r="C7" s="6" t="str">
        <f t="shared" si="1"/>
        <v>UK</v>
      </c>
      <c r="D7" s="6">
        <f t="shared" si="2"/>
        <v>74</v>
      </c>
      <c r="E7" s="6">
        <f t="shared" si="3"/>
        <v>5</v>
      </c>
    </row>
    <row r="8" spans="1:6">
      <c r="A8" s="6">
        <v>11</v>
      </c>
      <c r="B8" s="6" t="str">
        <f t="shared" si="0"/>
        <v>Boriss Mihailovs</v>
      </c>
      <c r="C8" s="6" t="str">
        <f t="shared" si="1"/>
        <v>Latvia</v>
      </c>
      <c r="D8" s="6">
        <f t="shared" si="2"/>
        <v>74</v>
      </c>
      <c r="E8" s="6">
        <f t="shared" si="3"/>
        <v>5</v>
      </c>
    </row>
    <row r="9" spans="1:6">
      <c r="A9" s="6">
        <v>63</v>
      </c>
      <c r="B9" s="6" t="str">
        <f t="shared" si="0"/>
        <v>Mo Gagawara</v>
      </c>
      <c r="C9" s="6" t="str">
        <f t="shared" si="1"/>
        <v>UK</v>
      </c>
      <c r="D9" s="6">
        <f t="shared" si="2"/>
        <v>73</v>
      </c>
      <c r="E9" s="6">
        <f t="shared" si="3"/>
        <v>7</v>
      </c>
    </row>
    <row r="10" spans="1:6">
      <c r="A10" s="6">
        <v>80</v>
      </c>
      <c r="B10" s="6" t="str">
        <f t="shared" si="0"/>
        <v>Richard Eisinger</v>
      </c>
      <c r="C10" s="6" t="str">
        <f t="shared" si="1"/>
        <v>UK</v>
      </c>
      <c r="D10" s="6">
        <f t="shared" si="2"/>
        <v>73</v>
      </c>
      <c r="E10" s="6">
        <f t="shared" si="3"/>
        <v>7</v>
      </c>
    </row>
    <row r="11" spans="1:6">
      <c r="A11" s="6">
        <v>62</v>
      </c>
      <c r="B11" s="6" t="str">
        <f t="shared" si="0"/>
        <v>Milan Novák</v>
      </c>
      <c r="C11" s="6" t="str">
        <f t="shared" si="1"/>
        <v>Czechia</v>
      </c>
      <c r="D11" s="6">
        <f t="shared" si="2"/>
        <v>72</v>
      </c>
      <c r="E11" s="6">
        <f t="shared" si="3"/>
        <v>9</v>
      </c>
    </row>
    <row r="12" spans="1:6">
      <c r="A12" s="6">
        <v>23</v>
      </c>
      <c r="B12" s="6" t="str">
        <f t="shared" si="0"/>
        <v>Danila Kharkov</v>
      </c>
      <c r="C12" s="6" t="str">
        <f t="shared" si="1"/>
        <v>Russia</v>
      </c>
      <c r="D12" s="6">
        <f t="shared" si="2"/>
        <v>71</v>
      </c>
      <c r="E12" s="6">
        <f t="shared" si="3"/>
        <v>10</v>
      </c>
    </row>
    <row r="13" spans="1:6">
      <c r="A13" s="6">
        <v>5</v>
      </c>
      <c r="B13" s="6" t="str">
        <f t="shared" si="0"/>
        <v>Albert Ayupov</v>
      </c>
      <c r="C13" s="6" t="str">
        <f t="shared" si="1"/>
        <v>Russia</v>
      </c>
      <c r="D13" s="6">
        <f t="shared" si="2"/>
        <v>70</v>
      </c>
      <c r="E13" s="6">
        <f t="shared" si="3"/>
        <v>11</v>
      </c>
    </row>
    <row r="14" spans="1:6">
      <c r="A14" s="6">
        <v>30</v>
      </c>
      <c r="B14" s="6" t="str">
        <f t="shared" si="0"/>
        <v>František Stejskal</v>
      </c>
      <c r="C14" s="6" t="str">
        <f t="shared" si="1"/>
        <v>Czechia</v>
      </c>
      <c r="D14" s="6">
        <f t="shared" si="2"/>
        <v>70</v>
      </c>
      <c r="E14" s="6">
        <f t="shared" si="3"/>
        <v>11</v>
      </c>
    </row>
    <row r="15" spans="1:6">
      <c r="A15" s="6">
        <v>79</v>
      </c>
      <c r="B15" s="6" t="str">
        <f t="shared" si="0"/>
        <v>Raphael Hue</v>
      </c>
      <c r="C15" s="6" t="str">
        <f t="shared" si="1"/>
        <v>France</v>
      </c>
      <c r="D15" s="6">
        <f t="shared" si="2"/>
        <v>69</v>
      </c>
      <c r="E15" s="6">
        <f t="shared" si="3"/>
        <v>13</v>
      </c>
    </row>
    <row r="16" spans="1:6">
      <c r="A16" s="6">
        <v>70</v>
      </c>
      <c r="B16" s="6" t="str">
        <f t="shared" si="0"/>
        <v>Paul Maccarone</v>
      </c>
      <c r="C16" s="6" t="str">
        <f t="shared" si="1"/>
        <v>USA</v>
      </c>
      <c r="D16" s="6">
        <f t="shared" si="2"/>
        <v>68</v>
      </c>
      <c r="E16" s="6">
        <f t="shared" si="3"/>
        <v>14</v>
      </c>
    </row>
    <row r="17" spans="1:5">
      <c r="A17" s="6">
        <v>74</v>
      </c>
      <c r="B17" s="6" t="str">
        <f t="shared" si="0"/>
        <v>Pavel Peyrac Betin</v>
      </c>
      <c r="C17" s="6" t="str">
        <f t="shared" si="1"/>
        <v>Slovakia</v>
      </c>
      <c r="D17" s="6">
        <f t="shared" si="2"/>
        <v>67</v>
      </c>
      <c r="E17" s="6">
        <f t="shared" si="3"/>
        <v>15</v>
      </c>
    </row>
    <row r="18" spans="1:5">
      <c r="A18" s="6">
        <v>27</v>
      </c>
      <c r="B18" s="6" t="str">
        <f t="shared" si="0"/>
        <v>Etienne Morineau</v>
      </c>
      <c r="C18" s="6" t="str">
        <f t="shared" si="1"/>
        <v>France</v>
      </c>
      <c r="D18" s="6">
        <f t="shared" si="2"/>
        <v>66</v>
      </c>
      <c r="E18" s="6">
        <f t="shared" si="3"/>
        <v>16</v>
      </c>
    </row>
    <row r="19" spans="1:5">
      <c r="A19" s="6">
        <v>17</v>
      </c>
      <c r="B19" s="6" t="str">
        <f t="shared" si="0"/>
        <v>Christophe de Félices</v>
      </c>
      <c r="C19" s="6" t="str">
        <f t="shared" si="1"/>
        <v>France</v>
      </c>
      <c r="D19" s="6">
        <f t="shared" si="2"/>
        <v>64</v>
      </c>
      <c r="E19" s="6">
        <f t="shared" si="3"/>
        <v>17</v>
      </c>
    </row>
    <row r="20" spans="1:5">
      <c r="A20" s="6">
        <v>26</v>
      </c>
      <c r="B20" s="6" t="str">
        <f t="shared" si="0"/>
        <v>David Soyer</v>
      </c>
      <c r="C20" s="6" t="str">
        <f t="shared" si="1"/>
        <v>France</v>
      </c>
      <c r="D20" s="6">
        <f t="shared" si="2"/>
        <v>64</v>
      </c>
      <c r="E20" s="6">
        <f t="shared" si="3"/>
        <v>17</v>
      </c>
    </row>
    <row r="21" spans="1:5">
      <c r="A21" s="6">
        <v>88</v>
      </c>
      <c r="B21" s="6" t="str">
        <f t="shared" si="0"/>
        <v>Roman Zhavnirovskii</v>
      </c>
      <c r="C21" s="6" t="str">
        <f t="shared" si="1"/>
        <v>Russia</v>
      </c>
      <c r="D21" s="6">
        <f t="shared" si="2"/>
        <v>63</v>
      </c>
      <c r="E21" s="6">
        <f t="shared" si="3"/>
        <v>19</v>
      </c>
    </row>
    <row r="22" spans="1:5">
      <c r="A22" s="6">
        <v>200</v>
      </c>
      <c r="B22" s="6" t="str">
        <f t="shared" si="0"/>
        <v>Martial Mauger</v>
      </c>
      <c r="C22" s="6" t="str">
        <f t="shared" si="1"/>
        <v>France</v>
      </c>
      <c r="D22" s="6">
        <f t="shared" si="2"/>
        <v>63</v>
      </c>
      <c r="E22" s="6">
        <f t="shared" si="3"/>
        <v>19</v>
      </c>
    </row>
    <row r="23" spans="1:5">
      <c r="A23" s="6">
        <v>44</v>
      </c>
      <c r="B23" s="6" t="str">
        <f t="shared" si="0"/>
        <v>John Grabowski</v>
      </c>
      <c r="C23" s="6" t="str">
        <f t="shared" si="1"/>
        <v>USA</v>
      </c>
      <c r="D23" s="6">
        <f t="shared" si="2"/>
        <v>62</v>
      </c>
      <c r="E23" s="6">
        <f t="shared" si="3"/>
        <v>21</v>
      </c>
    </row>
    <row r="24" spans="1:5">
      <c r="A24" s="6">
        <v>56</v>
      </c>
      <c r="B24" s="6" t="str">
        <f t="shared" si="0"/>
        <v>Mark Temple</v>
      </c>
      <c r="C24" s="6" t="str">
        <f t="shared" si="1"/>
        <v>UK</v>
      </c>
      <c r="D24" s="6">
        <f t="shared" si="2"/>
        <v>62</v>
      </c>
      <c r="E24" s="6">
        <f t="shared" si="3"/>
        <v>21</v>
      </c>
    </row>
    <row r="25" spans="1:5">
      <c r="A25" s="6">
        <v>93</v>
      </c>
      <c r="B25" s="6" t="str">
        <f t="shared" si="0"/>
        <v>Sylvain Guenegou</v>
      </c>
      <c r="C25" s="6" t="str">
        <f t="shared" si="1"/>
        <v>France</v>
      </c>
      <c r="D25" s="6">
        <f t="shared" si="2"/>
        <v>62</v>
      </c>
      <c r="E25" s="6">
        <f t="shared" si="3"/>
        <v>21</v>
      </c>
    </row>
    <row r="26" spans="1:5">
      <c r="A26" s="6">
        <v>7</v>
      </c>
      <c r="B26" s="6" t="str">
        <f t="shared" si="0"/>
        <v>Artyom Dmitriev</v>
      </c>
      <c r="C26" s="6" t="str">
        <f t="shared" si="1"/>
        <v>Russia</v>
      </c>
      <c r="D26" s="6">
        <f t="shared" si="2"/>
        <v>61</v>
      </c>
      <c r="E26" s="6">
        <f t="shared" si="3"/>
        <v>24</v>
      </c>
    </row>
    <row r="27" spans="1:5">
      <c r="A27" s="6">
        <v>68</v>
      </c>
      <c r="B27" s="6" t="str">
        <f t="shared" si="0"/>
        <v>Pascal Bebon</v>
      </c>
      <c r="C27" s="6" t="str">
        <f t="shared" si="1"/>
        <v>France</v>
      </c>
      <c r="D27" s="6">
        <f t="shared" si="2"/>
        <v>61</v>
      </c>
      <c r="E27" s="6">
        <f t="shared" si="3"/>
        <v>24</v>
      </c>
    </row>
    <row r="28" spans="1:5">
      <c r="A28" s="6">
        <v>90</v>
      </c>
      <c r="B28" s="6" t="str">
        <f t="shared" si="0"/>
        <v>Bronsart Ruddy</v>
      </c>
      <c r="C28" s="6" t="str">
        <f t="shared" si="1"/>
        <v>Belgium</v>
      </c>
      <c r="D28" s="6">
        <f t="shared" si="2"/>
        <v>61</v>
      </c>
      <c r="E28" s="6">
        <f t="shared" si="3"/>
        <v>24</v>
      </c>
    </row>
    <row r="29" spans="1:5">
      <c r="A29" s="6">
        <v>39</v>
      </c>
      <c r="B29" s="6" t="str">
        <f t="shared" si="0"/>
        <v>Gregor Paprocki</v>
      </c>
      <c r="C29" s="6" t="str">
        <f t="shared" si="1"/>
        <v>Poland</v>
      </c>
      <c r="D29" s="6">
        <f t="shared" si="2"/>
        <v>60</v>
      </c>
      <c r="E29" s="6">
        <f t="shared" si="3"/>
        <v>27</v>
      </c>
    </row>
    <row r="30" spans="1:5">
      <c r="A30" s="6">
        <v>20</v>
      </c>
      <c r="B30" s="6" t="str">
        <f t="shared" si="0"/>
        <v>Christopher Miller</v>
      </c>
      <c r="C30" s="6" t="str">
        <f t="shared" si="1"/>
        <v>USA</v>
      </c>
      <c r="D30" s="6">
        <f t="shared" si="2"/>
        <v>59</v>
      </c>
      <c r="E30" s="6">
        <f t="shared" si="3"/>
        <v>28</v>
      </c>
    </row>
    <row r="31" spans="1:5">
      <c r="A31" s="6">
        <v>55</v>
      </c>
      <c r="B31" s="6" t="str">
        <f t="shared" si="0"/>
        <v>Mark Lee</v>
      </c>
      <c r="C31" s="6" t="str">
        <f t="shared" si="1"/>
        <v>UK</v>
      </c>
      <c r="D31" s="6">
        <f t="shared" si="2"/>
        <v>59</v>
      </c>
      <c r="E31" s="6">
        <f t="shared" si="3"/>
        <v>28</v>
      </c>
    </row>
    <row r="32" spans="1:5">
      <c r="A32" s="6">
        <v>15</v>
      </c>
      <c r="B32" s="6" t="str">
        <f t="shared" si="0"/>
        <v>Christian Bordier</v>
      </c>
      <c r="C32" s="6" t="str">
        <f t="shared" si="1"/>
        <v>France</v>
      </c>
      <c r="D32" s="6">
        <f t="shared" si="2"/>
        <v>58</v>
      </c>
      <c r="E32" s="6">
        <f t="shared" si="3"/>
        <v>30</v>
      </c>
    </row>
    <row r="33" spans="1:5">
      <c r="A33" s="6">
        <v>53</v>
      </c>
      <c r="B33" s="6" t="str">
        <f t="shared" si="0"/>
        <v>Marcus Pehart</v>
      </c>
      <c r="C33" s="6" t="str">
        <f t="shared" si="1"/>
        <v>Sweden</v>
      </c>
      <c r="D33" s="6">
        <f t="shared" si="2"/>
        <v>58</v>
      </c>
      <c r="E33" s="6">
        <f t="shared" si="3"/>
        <v>30</v>
      </c>
    </row>
    <row r="34" spans="1:5">
      <c r="A34" s="6">
        <v>38</v>
      </c>
      <c r="B34" s="6" t="str">
        <f t="shared" si="0"/>
        <v>Greg Baxter</v>
      </c>
      <c r="C34" s="6" t="str">
        <f t="shared" si="1"/>
        <v>UK</v>
      </c>
      <c r="D34" s="6">
        <f t="shared" si="2"/>
        <v>57</v>
      </c>
      <c r="E34" s="6">
        <f t="shared" si="3"/>
        <v>32</v>
      </c>
    </row>
    <row r="35" spans="1:5">
      <c r="A35" s="6">
        <v>51</v>
      </c>
      <c r="B35" s="6" t="str">
        <f t="shared" ref="B35:B66" si="4">VLOOKUP(A35,MasterMen,2,FALSE)</f>
        <v>Lee Cheeseman</v>
      </c>
      <c r="C35" s="6" t="str">
        <f t="shared" ref="C35:C66" si="5">VLOOKUP(A35,MasterMen,3,FALSE)</f>
        <v>UK</v>
      </c>
      <c r="D35" s="6">
        <f t="shared" ref="D35:D66" si="6">VLOOKUP(A35,MasterMen,11,FALSE)</f>
        <v>57</v>
      </c>
      <c r="E35" s="6">
        <f t="shared" ref="E35:E66" si="7">RANK(D35,$D$3:$D$101)</f>
        <v>32</v>
      </c>
    </row>
    <row r="36" spans="1:5">
      <c r="A36" s="6">
        <v>41</v>
      </c>
      <c r="B36" s="6" t="str">
        <f t="shared" si="4"/>
        <v>Jean-Yves Gautier</v>
      </c>
      <c r="C36" s="6" t="str">
        <f t="shared" si="5"/>
        <v>France</v>
      </c>
      <c r="D36" s="6">
        <f t="shared" si="6"/>
        <v>54</v>
      </c>
      <c r="E36" s="6">
        <f t="shared" si="7"/>
        <v>34</v>
      </c>
    </row>
    <row r="37" spans="1:5">
      <c r="A37" s="6">
        <v>46</v>
      </c>
      <c r="B37" s="6" t="str">
        <f t="shared" si="4"/>
        <v>Jonathan Grasset</v>
      </c>
      <c r="C37" s="6" t="str">
        <f t="shared" si="5"/>
        <v>France</v>
      </c>
      <c r="D37" s="6">
        <f t="shared" si="6"/>
        <v>54</v>
      </c>
      <c r="E37" s="6">
        <f t="shared" si="7"/>
        <v>34</v>
      </c>
    </row>
    <row r="38" spans="1:5">
      <c r="A38" s="6">
        <v>92</v>
      </c>
      <c r="B38" s="6" t="str">
        <f t="shared" si="4"/>
        <v>Stu Lindsey</v>
      </c>
      <c r="C38" s="6" t="str">
        <f t="shared" si="5"/>
        <v>UK</v>
      </c>
      <c r="D38" s="6">
        <f t="shared" si="6"/>
        <v>54</v>
      </c>
      <c r="E38" s="6">
        <f t="shared" si="7"/>
        <v>34</v>
      </c>
    </row>
    <row r="39" spans="1:5">
      <c r="A39" s="6">
        <v>6</v>
      </c>
      <c r="B39" s="6" t="str">
        <f t="shared" si="4"/>
        <v>Antoine Hertz</v>
      </c>
      <c r="C39" s="6" t="str">
        <f t="shared" si="5"/>
        <v>France</v>
      </c>
      <c r="D39" s="6">
        <f t="shared" si="6"/>
        <v>53</v>
      </c>
      <c r="E39" s="6">
        <f t="shared" si="7"/>
        <v>37</v>
      </c>
    </row>
    <row r="40" spans="1:5">
      <c r="A40" s="6">
        <v>65</v>
      </c>
      <c r="B40" s="6" t="str">
        <f t="shared" si="4"/>
        <v>Nicolas Le Poac</v>
      </c>
      <c r="C40" s="6" t="str">
        <f t="shared" si="5"/>
        <v>France</v>
      </c>
      <c r="D40" s="6">
        <f t="shared" si="6"/>
        <v>53</v>
      </c>
      <c r="E40" s="6">
        <f t="shared" si="7"/>
        <v>37</v>
      </c>
    </row>
    <row r="41" spans="1:5">
      <c r="A41" s="6">
        <v>50</v>
      </c>
      <c r="B41" s="6" t="str">
        <f t="shared" si="4"/>
        <v>Le Gallo Gurvand</v>
      </c>
      <c r="C41" s="6" t="str">
        <f t="shared" si="5"/>
        <v>France</v>
      </c>
      <c r="D41" s="6">
        <f t="shared" si="6"/>
        <v>49</v>
      </c>
      <c r="E41" s="6">
        <f t="shared" si="7"/>
        <v>39</v>
      </c>
    </row>
    <row r="42" spans="1:5">
      <c r="A42" s="6">
        <v>95</v>
      </c>
      <c r="B42" s="6" t="str">
        <f t="shared" si="4"/>
        <v>Tom Manley</v>
      </c>
      <c r="C42" s="6" t="str">
        <f t="shared" si="5"/>
        <v>UK</v>
      </c>
      <c r="D42" s="6">
        <f t="shared" si="6"/>
        <v>49</v>
      </c>
      <c r="E42" s="6">
        <f t="shared" si="7"/>
        <v>39</v>
      </c>
    </row>
    <row r="43" spans="1:5">
      <c r="A43" s="6">
        <v>18</v>
      </c>
      <c r="B43" s="6" t="str">
        <f t="shared" si="4"/>
        <v>Christophe Goetsch</v>
      </c>
      <c r="C43" s="6" t="str">
        <f t="shared" si="5"/>
        <v>France</v>
      </c>
      <c r="D43" s="6">
        <f t="shared" si="6"/>
        <v>48</v>
      </c>
      <c r="E43" s="6">
        <f t="shared" si="7"/>
        <v>41</v>
      </c>
    </row>
    <row r="44" spans="1:5">
      <c r="A44" s="6">
        <v>87</v>
      </c>
      <c r="B44" s="6" t="str">
        <f t="shared" si="4"/>
        <v>Roman Shlokov</v>
      </c>
      <c r="C44" s="6" t="str">
        <f t="shared" si="5"/>
        <v>Russia</v>
      </c>
      <c r="D44" s="6">
        <f t="shared" si="6"/>
        <v>47</v>
      </c>
      <c r="E44" s="6">
        <f t="shared" si="7"/>
        <v>42</v>
      </c>
    </row>
    <row r="45" spans="1:5">
      <c r="A45" s="6">
        <v>19</v>
      </c>
      <c r="B45" s="6" t="str">
        <f t="shared" si="4"/>
        <v>Christophe Morcamp</v>
      </c>
      <c r="C45" s="6" t="str">
        <f t="shared" si="5"/>
        <v>France</v>
      </c>
      <c r="D45" s="6">
        <f t="shared" si="6"/>
        <v>42</v>
      </c>
      <c r="E45" s="6">
        <f t="shared" si="7"/>
        <v>43</v>
      </c>
    </row>
    <row r="46" spans="1:5">
      <c r="A46" s="6">
        <v>32</v>
      </c>
      <c r="B46" s="6" t="str">
        <f t="shared" si="4"/>
        <v>Gaetan Freydt-Drouan</v>
      </c>
      <c r="C46" s="6" t="str">
        <f t="shared" si="5"/>
        <v>France</v>
      </c>
      <c r="D46" s="6">
        <f t="shared" si="6"/>
        <v>41</v>
      </c>
      <c r="E46" s="6">
        <f t="shared" si="7"/>
        <v>44</v>
      </c>
    </row>
    <row r="47" spans="1:5">
      <c r="A47" s="6">
        <v>40</v>
      </c>
      <c r="B47" s="6" t="str">
        <f t="shared" si="4"/>
        <v>Jace Waterman</v>
      </c>
      <c r="C47" s="6" t="str">
        <f t="shared" si="5"/>
        <v>UK</v>
      </c>
      <c r="D47" s="6">
        <f t="shared" si="6"/>
        <v>41</v>
      </c>
      <c r="E47" s="6">
        <f t="shared" si="7"/>
        <v>44</v>
      </c>
    </row>
    <row r="48" spans="1:5">
      <c r="A48" s="6">
        <v>13</v>
      </c>
      <c r="B48" s="6" t="str">
        <f t="shared" si="4"/>
        <v>Chris Hughes</v>
      </c>
      <c r="C48" s="6" t="str">
        <f t="shared" si="5"/>
        <v>UK</v>
      </c>
      <c r="D48" s="6">
        <f t="shared" si="6"/>
        <v>40</v>
      </c>
      <c r="E48" s="6">
        <f t="shared" si="7"/>
        <v>46</v>
      </c>
    </row>
    <row r="49" spans="1:5">
      <c r="A49" s="6">
        <v>54</v>
      </c>
      <c r="B49" s="6" t="str">
        <f t="shared" si="4"/>
        <v>Mark Bond</v>
      </c>
      <c r="C49" s="6" t="str">
        <f t="shared" si="5"/>
        <v>UK</v>
      </c>
      <c r="D49" s="6">
        <f t="shared" si="6"/>
        <v>40</v>
      </c>
      <c r="E49" s="6">
        <f t="shared" si="7"/>
        <v>46</v>
      </c>
    </row>
    <row r="50" spans="1:5">
      <c r="A50" s="6">
        <v>83</v>
      </c>
      <c r="B50" s="6" t="str">
        <f t="shared" si="4"/>
        <v>Rick Brister</v>
      </c>
      <c r="C50" s="6" t="str">
        <f t="shared" si="5"/>
        <v>UK</v>
      </c>
      <c r="D50" s="6">
        <f t="shared" si="6"/>
        <v>40</v>
      </c>
      <c r="E50" s="6">
        <f t="shared" si="7"/>
        <v>46</v>
      </c>
    </row>
    <row r="51" spans="1:5">
      <c r="A51" s="6">
        <v>3</v>
      </c>
      <c r="B51" s="6" t="str">
        <f t="shared" si="4"/>
        <v>Adam Rohárik</v>
      </c>
      <c r="C51" s="6" t="str">
        <f t="shared" si="5"/>
        <v>Slovakia</v>
      </c>
      <c r="D51" s="6">
        <f t="shared" si="6"/>
        <v>38</v>
      </c>
      <c r="E51" s="6">
        <f t="shared" si="7"/>
        <v>49</v>
      </c>
    </row>
    <row r="52" spans="1:5">
      <c r="A52" s="6">
        <v>16</v>
      </c>
      <c r="B52" s="6" t="str">
        <f t="shared" si="4"/>
        <v>Christian Thiel</v>
      </c>
      <c r="C52" s="6" t="str">
        <f t="shared" si="5"/>
        <v>Germany</v>
      </c>
      <c r="D52" s="6">
        <f t="shared" si="6"/>
        <v>38</v>
      </c>
      <c r="E52" s="6">
        <f t="shared" si="7"/>
        <v>49</v>
      </c>
    </row>
    <row r="53" spans="1:5">
      <c r="A53" s="6">
        <v>21</v>
      </c>
      <c r="B53" s="6" t="str">
        <f t="shared" si="4"/>
        <v>Dan Pegg</v>
      </c>
      <c r="C53" s="6" t="str">
        <f t="shared" si="5"/>
        <v>USA</v>
      </c>
      <c r="D53" s="6">
        <f t="shared" si="6"/>
        <v>38</v>
      </c>
      <c r="E53" s="6">
        <f t="shared" si="7"/>
        <v>49</v>
      </c>
    </row>
    <row r="54" spans="1:5">
      <c r="A54" s="6">
        <v>71</v>
      </c>
      <c r="B54" s="6" t="str">
        <f t="shared" si="4"/>
        <v>Paul Robinson</v>
      </c>
      <c r="C54" s="6" t="str">
        <f t="shared" si="5"/>
        <v>UK</v>
      </c>
      <c r="D54" s="6">
        <f t="shared" si="6"/>
        <v>38</v>
      </c>
      <c r="E54" s="6">
        <f t="shared" si="7"/>
        <v>49</v>
      </c>
    </row>
    <row r="55" spans="1:5">
      <c r="A55" s="6">
        <v>33</v>
      </c>
      <c r="B55" s="6" t="str">
        <f t="shared" si="4"/>
        <v>Gareth Hawkes</v>
      </c>
      <c r="C55" s="6" t="str">
        <f t="shared" si="5"/>
        <v>UK</v>
      </c>
      <c r="D55" s="6">
        <f t="shared" si="6"/>
        <v>37</v>
      </c>
      <c r="E55" s="6">
        <f t="shared" si="7"/>
        <v>53</v>
      </c>
    </row>
    <row r="56" spans="1:5">
      <c r="A56" s="6">
        <v>43</v>
      </c>
      <c r="B56" s="6" t="str">
        <f t="shared" si="4"/>
        <v>Johan Aline</v>
      </c>
      <c r="C56" s="6" t="str">
        <f t="shared" si="5"/>
        <v>France</v>
      </c>
      <c r="D56" s="6">
        <f t="shared" si="6"/>
        <v>37</v>
      </c>
      <c r="E56" s="6">
        <f t="shared" si="7"/>
        <v>53</v>
      </c>
    </row>
    <row r="57" spans="1:5">
      <c r="A57" s="6">
        <v>58</v>
      </c>
      <c r="B57" s="6" t="str">
        <f t="shared" si="4"/>
        <v>Martin Dale</v>
      </c>
      <c r="C57" s="6" t="str">
        <f t="shared" si="5"/>
        <v>UK</v>
      </c>
      <c r="D57" s="6">
        <f t="shared" si="6"/>
        <v>36</v>
      </c>
      <c r="E57" s="6">
        <f t="shared" si="7"/>
        <v>55</v>
      </c>
    </row>
    <row r="58" spans="1:5">
      <c r="A58" s="6">
        <v>35</v>
      </c>
      <c r="B58" s="6" t="str">
        <f t="shared" si="4"/>
        <v>George Leeming</v>
      </c>
      <c r="C58" s="6" t="str">
        <f t="shared" si="5"/>
        <v>UK</v>
      </c>
      <c r="D58" s="6">
        <f t="shared" si="6"/>
        <v>34</v>
      </c>
      <c r="E58" s="6">
        <f t="shared" si="7"/>
        <v>56</v>
      </c>
    </row>
    <row r="59" spans="1:5">
      <c r="A59" s="6">
        <v>48</v>
      </c>
      <c r="B59" s="6" t="str">
        <f t="shared" si="4"/>
        <v>Keith Commons</v>
      </c>
      <c r="C59" s="6" t="str">
        <f t="shared" si="5"/>
        <v>UK</v>
      </c>
      <c r="D59" s="6">
        <f t="shared" si="6"/>
        <v>34</v>
      </c>
      <c r="E59" s="6">
        <f t="shared" si="7"/>
        <v>56</v>
      </c>
    </row>
    <row r="60" spans="1:5">
      <c r="A60" s="6">
        <v>61</v>
      </c>
      <c r="B60" s="6" t="str">
        <f t="shared" si="4"/>
        <v>Mikey Atkins</v>
      </c>
      <c r="C60" s="6" t="str">
        <f t="shared" si="5"/>
        <v>UK</v>
      </c>
      <c r="D60" s="6">
        <f t="shared" si="6"/>
        <v>34</v>
      </c>
      <c r="E60" s="6">
        <f t="shared" si="7"/>
        <v>56</v>
      </c>
    </row>
    <row r="61" spans="1:5">
      <c r="A61" s="6">
        <v>73</v>
      </c>
      <c r="B61" s="6" t="str">
        <f t="shared" si="4"/>
        <v>Paul Swain</v>
      </c>
      <c r="C61" s="6" t="str">
        <f t="shared" si="5"/>
        <v>UK</v>
      </c>
      <c r="D61" s="6">
        <f t="shared" si="6"/>
        <v>34</v>
      </c>
      <c r="E61" s="6">
        <f t="shared" si="7"/>
        <v>56</v>
      </c>
    </row>
    <row r="62" spans="1:5">
      <c r="A62" s="6">
        <v>64</v>
      </c>
      <c r="B62" s="6" t="str">
        <f t="shared" si="4"/>
        <v>Neville Oldroyd</v>
      </c>
      <c r="C62" s="6" t="str">
        <f t="shared" si="5"/>
        <v>UK</v>
      </c>
      <c r="D62" s="6">
        <f t="shared" si="6"/>
        <v>33</v>
      </c>
      <c r="E62" s="6">
        <f t="shared" si="7"/>
        <v>60</v>
      </c>
    </row>
    <row r="63" spans="1:5">
      <c r="A63" s="6">
        <v>72</v>
      </c>
      <c r="B63" s="6" t="str">
        <f t="shared" si="4"/>
        <v>Paul Simpkins</v>
      </c>
      <c r="C63" s="6" t="str">
        <f t="shared" si="5"/>
        <v>UK</v>
      </c>
      <c r="D63" s="6">
        <f t="shared" si="6"/>
        <v>33</v>
      </c>
      <c r="E63" s="6">
        <f t="shared" si="7"/>
        <v>60</v>
      </c>
    </row>
    <row r="64" spans="1:5">
      <c r="A64" s="6">
        <v>86</v>
      </c>
      <c r="B64" s="6" t="str">
        <f t="shared" si="4"/>
        <v>Roland Meyer-Speicher</v>
      </c>
      <c r="C64" s="6" t="str">
        <f t="shared" si="5"/>
        <v>France</v>
      </c>
      <c r="D64" s="6">
        <f t="shared" si="6"/>
        <v>33</v>
      </c>
      <c r="E64" s="6">
        <f t="shared" si="7"/>
        <v>60</v>
      </c>
    </row>
    <row r="65" spans="1:5">
      <c r="A65" s="6">
        <v>85</v>
      </c>
      <c r="B65" s="6" t="str">
        <f t="shared" si="4"/>
        <v>Roger Arnay</v>
      </c>
      <c r="C65" s="6" t="str">
        <f t="shared" si="5"/>
        <v>UK</v>
      </c>
      <c r="D65" s="6">
        <f t="shared" si="6"/>
        <v>32</v>
      </c>
      <c r="E65" s="6">
        <f t="shared" si="7"/>
        <v>63</v>
      </c>
    </row>
    <row r="66" spans="1:5">
      <c r="A66" s="6">
        <v>9</v>
      </c>
      <c r="B66" s="6" t="str">
        <f t="shared" si="4"/>
        <v>Benjamin Morcamp</v>
      </c>
      <c r="C66" s="6" t="str">
        <f t="shared" si="5"/>
        <v>France</v>
      </c>
      <c r="D66" s="6">
        <f t="shared" si="6"/>
        <v>30</v>
      </c>
      <c r="E66" s="6">
        <f t="shared" si="7"/>
        <v>64</v>
      </c>
    </row>
    <row r="67" spans="1:5">
      <c r="A67" s="6">
        <v>59</v>
      </c>
      <c r="B67" s="6" t="str">
        <f t="shared" ref="B67:B98" si="8">VLOOKUP(A67,MasterMen,2,FALSE)</f>
        <v>Matti Sairanen</v>
      </c>
      <c r="C67" s="6" t="str">
        <f t="shared" ref="C67:C101" si="9">VLOOKUP(A67,MasterMen,3,FALSE)</f>
        <v>Finland</v>
      </c>
      <c r="D67" s="6">
        <f t="shared" ref="D67:D101" si="10">VLOOKUP(A67,MasterMen,11,FALSE)</f>
        <v>29</v>
      </c>
      <c r="E67" s="6">
        <f t="shared" ref="E67:E98" si="11">RANK(D67,$D$3:$D$101)</f>
        <v>65</v>
      </c>
    </row>
    <row r="68" spans="1:5">
      <c r="A68" s="6">
        <v>67</v>
      </c>
      <c r="B68" s="6" t="str">
        <f t="shared" si="8"/>
        <v>Owen Channer</v>
      </c>
      <c r="C68" s="6" t="str">
        <f t="shared" si="9"/>
        <v>UK</v>
      </c>
      <c r="D68" s="6">
        <f t="shared" si="10"/>
        <v>29</v>
      </c>
      <c r="E68" s="6">
        <f t="shared" si="11"/>
        <v>65</v>
      </c>
    </row>
    <row r="69" spans="1:5">
      <c r="A69" s="6">
        <v>77</v>
      </c>
      <c r="B69" s="6" t="str">
        <f t="shared" si="8"/>
        <v>Phil Marciano</v>
      </c>
      <c r="C69" s="6" t="str">
        <f t="shared" si="9"/>
        <v>UK</v>
      </c>
      <c r="D69" s="6">
        <f t="shared" si="10"/>
        <v>29</v>
      </c>
      <c r="E69" s="6">
        <f t="shared" si="11"/>
        <v>65</v>
      </c>
    </row>
    <row r="70" spans="1:5">
      <c r="A70" s="6">
        <v>37</v>
      </c>
      <c r="B70" s="6" t="str">
        <f t="shared" si="8"/>
        <v>Graham Monkman</v>
      </c>
      <c r="C70" s="6" t="str">
        <f t="shared" si="9"/>
        <v>UK</v>
      </c>
      <c r="D70" s="6">
        <f t="shared" si="10"/>
        <v>28</v>
      </c>
      <c r="E70" s="6">
        <f t="shared" si="11"/>
        <v>68</v>
      </c>
    </row>
    <row r="71" spans="1:5">
      <c r="A71" s="6">
        <v>42</v>
      </c>
      <c r="B71" s="6" t="str">
        <f t="shared" si="8"/>
        <v>Jesse Eng</v>
      </c>
      <c r="C71" s="6" t="str">
        <f t="shared" si="9"/>
        <v>USA</v>
      </c>
      <c r="D71" s="6">
        <f t="shared" si="10"/>
        <v>27</v>
      </c>
      <c r="E71" s="6">
        <f t="shared" si="11"/>
        <v>69</v>
      </c>
    </row>
    <row r="72" spans="1:5">
      <c r="A72" s="6">
        <v>96</v>
      </c>
      <c r="B72" s="6" t="str">
        <f t="shared" si="8"/>
        <v>Viktor Latanskiy</v>
      </c>
      <c r="C72" s="6" t="str">
        <f t="shared" si="9"/>
        <v>Russia</v>
      </c>
      <c r="D72" s="6">
        <f t="shared" si="10"/>
        <v>24</v>
      </c>
      <c r="E72" s="6">
        <f t="shared" si="11"/>
        <v>70</v>
      </c>
    </row>
    <row r="73" spans="1:5">
      <c r="A73" s="6">
        <v>60</v>
      </c>
      <c r="B73" s="6" t="str">
        <f t="shared" si="8"/>
        <v>Michael Abberton</v>
      </c>
      <c r="C73" s="6" t="str">
        <f t="shared" si="9"/>
        <v>UK</v>
      </c>
      <c r="D73" s="6">
        <f t="shared" si="10"/>
        <v>23</v>
      </c>
      <c r="E73" s="6">
        <f t="shared" si="11"/>
        <v>71</v>
      </c>
    </row>
    <row r="74" spans="1:5">
      <c r="A74" s="6">
        <v>52</v>
      </c>
      <c r="B74" s="6" t="str">
        <f t="shared" si="8"/>
        <v>Ludovic Jezequel</v>
      </c>
      <c r="C74" s="6" t="str">
        <f t="shared" si="9"/>
        <v>France</v>
      </c>
      <c r="D74" s="6">
        <f t="shared" si="10"/>
        <v>21</v>
      </c>
      <c r="E74" s="6">
        <f t="shared" si="11"/>
        <v>72</v>
      </c>
    </row>
    <row r="75" spans="1:5">
      <c r="A75" s="6">
        <v>57</v>
      </c>
      <c r="B75" s="6" t="str">
        <f t="shared" si="8"/>
        <v>Markus Kuosmanen</v>
      </c>
      <c r="C75" s="6" t="str">
        <f t="shared" si="9"/>
        <v>Sweden</v>
      </c>
      <c r="D75" s="6">
        <f t="shared" si="10"/>
        <v>21</v>
      </c>
      <c r="E75" s="6">
        <f t="shared" si="11"/>
        <v>72</v>
      </c>
    </row>
    <row r="76" spans="1:5">
      <c r="A76" s="6">
        <v>10</v>
      </c>
      <c r="B76" s="6" t="str">
        <f t="shared" si="8"/>
        <v>Benoit Salaün</v>
      </c>
      <c r="C76" s="6" t="str">
        <f t="shared" si="9"/>
        <v>France</v>
      </c>
      <c r="D76" s="6">
        <f t="shared" si="10"/>
        <v>18</v>
      </c>
      <c r="E76" s="6">
        <f t="shared" si="11"/>
        <v>74</v>
      </c>
    </row>
    <row r="77" spans="1:5">
      <c r="A77" s="6">
        <v>2</v>
      </c>
      <c r="B77" s="6" t="str">
        <f t="shared" si="8"/>
        <v>Adam Miller</v>
      </c>
      <c r="C77" s="6" t="str">
        <f t="shared" si="9"/>
        <v>UK</v>
      </c>
      <c r="D77" s="6">
        <f t="shared" si="10"/>
        <v>17</v>
      </c>
      <c r="E77" s="6">
        <f t="shared" si="11"/>
        <v>75</v>
      </c>
    </row>
    <row r="78" spans="1:5">
      <c r="A78" s="6">
        <v>89</v>
      </c>
      <c r="B78" s="6" t="str">
        <f t="shared" si="8"/>
        <v>Ron Thomas</v>
      </c>
      <c r="C78" s="6" t="str">
        <f t="shared" si="9"/>
        <v>USA</v>
      </c>
      <c r="D78" s="6">
        <f t="shared" si="10"/>
        <v>17</v>
      </c>
      <c r="E78" s="6">
        <f t="shared" si="11"/>
        <v>75</v>
      </c>
    </row>
    <row r="79" spans="1:5">
      <c r="A79" s="6">
        <v>66</v>
      </c>
      <c r="B79" s="6" t="str">
        <f t="shared" si="8"/>
        <v>Norbert Wolff</v>
      </c>
      <c r="C79" s="6" t="str">
        <f t="shared" si="9"/>
        <v>Germany</v>
      </c>
      <c r="D79" s="6">
        <f t="shared" si="10"/>
        <v>15</v>
      </c>
      <c r="E79" s="6">
        <f t="shared" si="11"/>
        <v>77</v>
      </c>
    </row>
    <row r="80" spans="1:5">
      <c r="A80" s="6">
        <v>22</v>
      </c>
      <c r="B80" s="6" t="str">
        <f t="shared" si="8"/>
        <v>Daniel Goodrum</v>
      </c>
      <c r="C80" s="6" t="str">
        <f t="shared" si="9"/>
        <v>UK</v>
      </c>
      <c r="D80" s="6">
        <f t="shared" si="10"/>
        <v>13</v>
      </c>
      <c r="E80" s="6">
        <f t="shared" si="11"/>
        <v>78</v>
      </c>
    </row>
    <row r="81" spans="1:5">
      <c r="A81" s="6">
        <v>1</v>
      </c>
      <c r="B81" s="6" t="str">
        <f t="shared" si="8"/>
        <v>Adam Celadin</v>
      </c>
      <c r="C81" s="6" t="str">
        <f t="shared" si="9"/>
        <v>Czechia</v>
      </c>
      <c r="D81" s="6">
        <f t="shared" si="10"/>
        <v>0</v>
      </c>
      <c r="E81" s="6">
        <f t="shared" si="11"/>
        <v>79</v>
      </c>
    </row>
    <row r="82" spans="1:5">
      <c r="A82" s="6">
        <v>8</v>
      </c>
      <c r="B82" s="6" t="str">
        <f t="shared" si="8"/>
        <v>Baptiste Liné</v>
      </c>
      <c r="C82" s="6" t="str">
        <f t="shared" si="9"/>
        <v>France</v>
      </c>
      <c r="D82" s="6">
        <f t="shared" si="10"/>
        <v>0</v>
      </c>
      <c r="E82" s="6">
        <f t="shared" si="11"/>
        <v>79</v>
      </c>
    </row>
    <row r="83" spans="1:5">
      <c r="A83" s="6">
        <v>12</v>
      </c>
      <c r="B83" s="6" t="str">
        <f t="shared" si="8"/>
        <v>Cameron Ball</v>
      </c>
      <c r="C83" s="6" t="str">
        <f t="shared" si="9"/>
        <v>UK</v>
      </c>
      <c r="D83" s="6">
        <f t="shared" si="10"/>
        <v>0</v>
      </c>
      <c r="E83" s="6">
        <f t="shared" si="11"/>
        <v>79</v>
      </c>
    </row>
    <row r="84" spans="1:5">
      <c r="A84" s="6">
        <v>14</v>
      </c>
      <c r="B84" s="6" t="str">
        <f t="shared" si="8"/>
        <v>Chris Poole</v>
      </c>
      <c r="C84" s="6" t="str">
        <f t="shared" si="9"/>
        <v>UK</v>
      </c>
      <c r="D84" s="6">
        <f t="shared" si="10"/>
        <v>0</v>
      </c>
      <c r="E84" s="6">
        <f t="shared" si="11"/>
        <v>79</v>
      </c>
    </row>
    <row r="85" spans="1:5">
      <c r="A85" s="6">
        <v>24</v>
      </c>
      <c r="B85" s="6" t="str">
        <f t="shared" si="8"/>
        <v>Danny Bear Thomas</v>
      </c>
      <c r="C85" s="6" t="str">
        <f t="shared" si="9"/>
        <v>UK</v>
      </c>
      <c r="D85" s="6">
        <f t="shared" si="10"/>
        <v>0</v>
      </c>
      <c r="E85" s="6">
        <f t="shared" si="11"/>
        <v>79</v>
      </c>
    </row>
    <row r="86" spans="1:5">
      <c r="A86" s="6">
        <v>25</v>
      </c>
      <c r="B86" s="6" t="str">
        <f t="shared" si="8"/>
        <v>Dave Aldridge</v>
      </c>
      <c r="C86" s="6" t="str">
        <f t="shared" si="9"/>
        <v>UK</v>
      </c>
      <c r="D86" s="6">
        <f t="shared" si="10"/>
        <v>0</v>
      </c>
      <c r="E86" s="6">
        <f t="shared" si="11"/>
        <v>79</v>
      </c>
    </row>
    <row r="87" spans="1:5">
      <c r="A87" s="6">
        <v>29</v>
      </c>
      <c r="B87" s="6" t="str">
        <f t="shared" si="8"/>
        <v>Frank Salonius</v>
      </c>
      <c r="C87" s="6" t="str">
        <f t="shared" si="9"/>
        <v>Finland</v>
      </c>
      <c r="D87" s="6">
        <f t="shared" si="10"/>
        <v>0</v>
      </c>
      <c r="E87" s="6">
        <f t="shared" si="11"/>
        <v>79</v>
      </c>
    </row>
    <row r="88" spans="1:5">
      <c r="A88" s="6">
        <v>31</v>
      </c>
      <c r="B88" s="6" t="str">
        <f t="shared" si="8"/>
        <v>Fredrik Persson</v>
      </c>
      <c r="C88" s="6" t="str">
        <f t="shared" si="9"/>
        <v>Sweden</v>
      </c>
      <c r="D88" s="6">
        <f t="shared" si="10"/>
        <v>0</v>
      </c>
      <c r="E88" s="6">
        <f t="shared" si="11"/>
        <v>79</v>
      </c>
    </row>
    <row r="89" spans="1:5">
      <c r="A89" s="6">
        <v>34</v>
      </c>
      <c r="B89" s="6" t="str">
        <f t="shared" si="8"/>
        <v>George Binning</v>
      </c>
      <c r="C89" s="6" t="str">
        <f t="shared" si="9"/>
        <v>UK</v>
      </c>
      <c r="D89" s="6">
        <f t="shared" si="10"/>
        <v>0</v>
      </c>
      <c r="E89" s="6">
        <f t="shared" si="11"/>
        <v>79</v>
      </c>
    </row>
    <row r="90" spans="1:5">
      <c r="A90" s="6">
        <v>36</v>
      </c>
      <c r="B90" s="6" t="str">
        <f t="shared" si="8"/>
        <v>Georges Cuvillier</v>
      </c>
      <c r="C90" s="6" t="str">
        <f t="shared" si="9"/>
        <v>Belgium</v>
      </c>
      <c r="D90" s="6">
        <f t="shared" si="10"/>
        <v>0</v>
      </c>
      <c r="E90" s="6">
        <f t="shared" si="11"/>
        <v>79</v>
      </c>
    </row>
    <row r="91" spans="1:5">
      <c r="A91" s="6">
        <v>45</v>
      </c>
      <c r="B91" s="6" t="str">
        <f t="shared" si="8"/>
        <v>John Taylor</v>
      </c>
      <c r="C91" s="6" t="str">
        <f t="shared" si="9"/>
        <v>UK</v>
      </c>
      <c r="D91" s="6">
        <f t="shared" si="10"/>
        <v>0</v>
      </c>
      <c r="E91" s="6">
        <f t="shared" si="11"/>
        <v>79</v>
      </c>
    </row>
    <row r="92" spans="1:5">
      <c r="A92" s="6">
        <v>47</v>
      </c>
      <c r="B92" s="6" t="str">
        <f t="shared" si="8"/>
        <v>Kari Salonius</v>
      </c>
      <c r="C92" s="6" t="str">
        <f t="shared" si="9"/>
        <v>Finland</v>
      </c>
      <c r="D92" s="6">
        <f t="shared" si="10"/>
        <v>0</v>
      </c>
      <c r="E92" s="6">
        <f t="shared" si="11"/>
        <v>79</v>
      </c>
    </row>
    <row r="93" spans="1:5">
      <c r="A93" s="6">
        <v>69</v>
      </c>
      <c r="B93" s="6" t="str">
        <f t="shared" si="8"/>
        <v>Paul Hart</v>
      </c>
      <c r="C93" s="6" t="str">
        <f t="shared" si="9"/>
        <v>UK</v>
      </c>
      <c r="D93" s="6">
        <f t="shared" si="10"/>
        <v>0</v>
      </c>
      <c r="E93" s="6">
        <f t="shared" si="11"/>
        <v>79</v>
      </c>
    </row>
    <row r="94" spans="1:5">
      <c r="A94" s="6">
        <v>75</v>
      </c>
      <c r="B94" s="6" t="str">
        <f t="shared" si="8"/>
        <v>Peter Thor</v>
      </c>
      <c r="C94" s="6" t="str">
        <f t="shared" si="9"/>
        <v>Sweden</v>
      </c>
      <c r="D94" s="6">
        <f t="shared" si="10"/>
        <v>0</v>
      </c>
      <c r="E94" s="6">
        <f t="shared" si="11"/>
        <v>79</v>
      </c>
    </row>
    <row r="95" spans="1:5">
      <c r="A95" s="6">
        <v>76</v>
      </c>
      <c r="B95" s="6" t="str">
        <f t="shared" si="8"/>
        <v>Peter Wear</v>
      </c>
      <c r="C95" s="6" t="str">
        <f t="shared" si="9"/>
        <v>UK</v>
      </c>
      <c r="D95" s="6">
        <f t="shared" si="10"/>
        <v>0</v>
      </c>
      <c r="E95" s="6">
        <f t="shared" si="11"/>
        <v>79</v>
      </c>
    </row>
    <row r="96" spans="1:5">
      <c r="A96" s="6">
        <v>81</v>
      </c>
      <c r="B96" s="6" t="str">
        <f t="shared" si="8"/>
        <v>Richard Loxton</v>
      </c>
      <c r="C96" s="6" t="str">
        <f t="shared" si="9"/>
        <v>UK</v>
      </c>
      <c r="D96" s="6">
        <f t="shared" si="10"/>
        <v>0</v>
      </c>
      <c r="E96" s="6">
        <f t="shared" si="11"/>
        <v>79</v>
      </c>
    </row>
    <row r="97" spans="1:5">
      <c r="A97" s="6">
        <v>82</v>
      </c>
      <c r="B97" s="6" t="str">
        <f t="shared" si="8"/>
        <v>Richard Sunderland</v>
      </c>
      <c r="C97" s="6" t="str">
        <f t="shared" si="9"/>
        <v>UK</v>
      </c>
      <c r="D97" s="6">
        <f t="shared" si="10"/>
        <v>0</v>
      </c>
      <c r="E97" s="6">
        <f t="shared" si="11"/>
        <v>79</v>
      </c>
    </row>
    <row r="98" spans="1:5">
      <c r="A98" s="6">
        <v>84</v>
      </c>
      <c r="B98" s="6" t="str">
        <f t="shared" si="8"/>
        <v>Rick Lemberg</v>
      </c>
      <c r="C98" s="6" t="str">
        <f t="shared" si="9"/>
        <v>USA</v>
      </c>
      <c r="D98" s="6">
        <f t="shared" si="10"/>
        <v>0</v>
      </c>
      <c r="E98" s="6">
        <f t="shared" si="11"/>
        <v>79</v>
      </c>
    </row>
    <row r="99" spans="1:5">
      <c r="A99" s="6">
        <v>94</v>
      </c>
      <c r="B99" s="6" t="str">
        <f t="shared" ref="B99:B101" si="12">VLOOKUP(A99,MasterMen,2,FALSE)</f>
        <v>Tim Ignatov</v>
      </c>
      <c r="C99" s="6" t="str">
        <f t="shared" si="9"/>
        <v>UK</v>
      </c>
      <c r="D99" s="6">
        <f t="shared" si="10"/>
        <v>0</v>
      </c>
      <c r="E99" s="6">
        <f t="shared" ref="E99:E101" si="13">RANK(D99,$D$3:$D$101)</f>
        <v>79</v>
      </c>
    </row>
    <row r="100" spans="1:5">
      <c r="A100" s="6">
        <v>98</v>
      </c>
      <c r="B100" s="6" t="str">
        <f t="shared" si="12"/>
        <v>Florian Loupias</v>
      </c>
      <c r="C100" s="6" t="str">
        <f t="shared" si="9"/>
        <v>France</v>
      </c>
      <c r="D100" s="6">
        <f t="shared" si="10"/>
        <v>0</v>
      </c>
      <c r="E100" s="6">
        <f t="shared" si="13"/>
        <v>79</v>
      </c>
    </row>
    <row r="101" spans="1:5">
      <c r="A101" s="6">
        <v>99</v>
      </c>
      <c r="B101" s="6" t="str">
        <f t="shared" si="12"/>
        <v>Yannick Anthoine</v>
      </c>
      <c r="C101" s="6" t="str">
        <f t="shared" si="9"/>
        <v>France</v>
      </c>
      <c r="D101" s="6">
        <f t="shared" si="10"/>
        <v>0</v>
      </c>
      <c r="E101" s="6">
        <f t="shared" si="13"/>
        <v>79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1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  <pageSetUpPr fitToPage="1"/>
  </sheetPr>
  <dimension ref="A1:M38"/>
  <sheetViews>
    <sheetView zoomScale="130" zoomScaleNormal="130" zoomScalePageLayoutView="130" workbookViewId="0">
      <selection activeCell="M1" sqref="M1"/>
    </sheetView>
  </sheetViews>
  <sheetFormatPr baseColWidth="10" defaultColWidth="8.7109375" defaultRowHeight="13" x14ac:dyDescent="0"/>
  <cols>
    <col min="1" max="1" width="5.42578125" bestFit="1" customWidth="1"/>
    <col min="2" max="2" width="20.85546875" bestFit="1" customWidth="1"/>
    <col min="3" max="3" width="9.7109375" bestFit="1" customWidth="1"/>
    <col min="4" max="4" width="10.28515625" bestFit="1" customWidth="1"/>
    <col min="5" max="5" width="6.7109375" bestFit="1" customWidth="1"/>
    <col min="6" max="6" width="10.28515625" bestFit="1" customWidth="1"/>
    <col min="7" max="7" width="7.42578125" bestFit="1" customWidth="1"/>
    <col min="8" max="8" width="10.28515625" bestFit="1" customWidth="1"/>
    <col min="9" max="9" width="7.42578125" bestFit="1" customWidth="1"/>
    <col min="10" max="10" width="12.42578125" bestFit="1" customWidth="1"/>
    <col min="11" max="11" width="8.42578125" bestFit="1" customWidth="1"/>
    <col min="12" max="12" width="7.140625" bestFit="1" customWidth="1"/>
  </cols>
  <sheetData>
    <row r="1" spans="1:13" ht="30">
      <c r="A1" s="82" t="s">
        <v>183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ht="30">
      <c r="A2" s="17"/>
      <c r="B2" s="17"/>
      <c r="C2" s="17"/>
      <c r="D2" s="82" t="s">
        <v>180</v>
      </c>
      <c r="E2" s="82"/>
      <c r="F2" s="82" t="s">
        <v>181</v>
      </c>
      <c r="G2" s="82"/>
      <c r="H2" s="82" t="s">
        <v>182</v>
      </c>
      <c r="I2" s="82"/>
      <c r="J2" s="17"/>
      <c r="K2" s="17"/>
      <c r="L2" s="17"/>
    </row>
    <row r="3" spans="1:13" ht="30">
      <c r="A3" s="17"/>
      <c r="B3" s="17"/>
      <c r="C3" s="17"/>
      <c r="D3" s="17"/>
      <c r="E3" s="17">
        <f>MAX(D:D)</f>
        <v>90</v>
      </c>
      <c r="F3" s="17"/>
      <c r="G3" s="17">
        <f>MAX(F:F)</f>
        <v>66</v>
      </c>
      <c r="H3" s="17"/>
      <c r="I3" s="17">
        <f>MAX(H:H)</f>
        <v>51</v>
      </c>
      <c r="J3" s="17"/>
      <c r="K3" s="17"/>
      <c r="L3" s="17"/>
    </row>
    <row r="4" spans="1:13" ht="15">
      <c r="A4" s="15" t="s">
        <v>160</v>
      </c>
      <c r="B4" s="15" t="s">
        <v>163</v>
      </c>
      <c r="C4" s="15" t="s">
        <v>1</v>
      </c>
      <c r="D4" s="15" t="s">
        <v>172</v>
      </c>
      <c r="E4" s="15" t="s">
        <v>173</v>
      </c>
      <c r="F4" s="15" t="s">
        <v>174</v>
      </c>
      <c r="G4" s="15" t="s">
        <v>175</v>
      </c>
      <c r="H4" s="15" t="s">
        <v>176</v>
      </c>
      <c r="I4" s="15" t="s">
        <v>177</v>
      </c>
      <c r="J4" s="15" t="s">
        <v>178</v>
      </c>
      <c r="K4" s="15" t="s">
        <v>179</v>
      </c>
      <c r="L4" s="15" t="s">
        <v>165</v>
      </c>
    </row>
    <row r="5" spans="1:13" ht="15">
      <c r="A5" s="25">
        <v>123</v>
      </c>
      <c r="B5" s="25" t="str">
        <f t="shared" ref="B5:B38" si="0">VLOOKUP(A5,MasterWomen,2,FALSE)</f>
        <v>Nataliya Dolgikh</v>
      </c>
      <c r="C5" s="25" t="str">
        <f t="shared" ref="C5:C38" si="1">VLOOKUP(A5,MasterWomen,3,FALSE)</f>
        <v>Russia</v>
      </c>
      <c r="D5" s="25">
        <f>VLOOKUP(A5,'K3M-WOMEN'!A:E,4,FALSE)</f>
        <v>81</v>
      </c>
      <c r="E5" s="26">
        <f t="shared" ref="E5:E38" si="2">SUM(D5/K3MMaxW)*100</f>
        <v>90</v>
      </c>
      <c r="F5" s="25">
        <f>VLOOKUP(A5,'K5M-WOMEN'!A:E,4,FALSE)</f>
        <v>66</v>
      </c>
      <c r="G5" s="26">
        <f t="shared" ref="G5:G38" si="3">SUM(F5/K5MMaxW)*100</f>
        <v>100</v>
      </c>
      <c r="H5" s="25">
        <f>VLOOKUP(A5,'K7M-WOMEN'!A:E,4,FALSE)</f>
        <v>51</v>
      </c>
      <c r="I5" s="26">
        <f t="shared" ref="I5:I38" si="4">SUM(H5/K7MMaxW)*100</f>
        <v>100</v>
      </c>
      <c r="J5" s="25">
        <f t="shared" ref="J5:J38" si="5">SUM(D5,F5,H5)</f>
        <v>198</v>
      </c>
      <c r="K5" s="26">
        <f t="shared" ref="K5:K38" si="6">SUM(E5,G5,I5)</f>
        <v>290</v>
      </c>
      <c r="L5" s="25">
        <f t="shared" ref="L5:L38" si="7">RANK(K5,K:K)</f>
        <v>1</v>
      </c>
      <c r="M5" s="19"/>
    </row>
    <row r="6" spans="1:13" ht="15">
      <c r="A6" s="25">
        <v>113</v>
      </c>
      <c r="B6" s="25" t="str">
        <f t="shared" si="0"/>
        <v>Lou Guilbert</v>
      </c>
      <c r="C6" s="25" t="str">
        <f t="shared" si="1"/>
        <v>France</v>
      </c>
      <c r="D6" s="25">
        <f>VLOOKUP(A6,'K3M-WOMEN'!A:E,4,FALSE)</f>
        <v>87</v>
      </c>
      <c r="E6" s="26">
        <f t="shared" si="2"/>
        <v>96.666666666666671</v>
      </c>
      <c r="F6" s="25">
        <f>VLOOKUP(A6,'K5M-WOMEN'!A:E,4,FALSE)</f>
        <v>61</v>
      </c>
      <c r="G6" s="26">
        <f t="shared" si="3"/>
        <v>92.424242424242422</v>
      </c>
      <c r="H6" s="25">
        <f>VLOOKUP(A6,'K7M-WOMEN'!A:E,4,FALSE)</f>
        <v>47</v>
      </c>
      <c r="I6" s="26">
        <f t="shared" si="4"/>
        <v>92.156862745098039</v>
      </c>
      <c r="J6" s="25">
        <f t="shared" si="5"/>
        <v>195</v>
      </c>
      <c r="K6" s="26">
        <f t="shared" si="6"/>
        <v>281.24777183600713</v>
      </c>
      <c r="L6" s="25">
        <f t="shared" si="7"/>
        <v>2</v>
      </c>
      <c r="M6" s="19"/>
    </row>
    <row r="7" spans="1:13" ht="15">
      <c r="A7" s="25">
        <v>117</v>
      </c>
      <c r="B7" s="25" t="str">
        <f t="shared" si="0"/>
        <v>Marina Kharkova</v>
      </c>
      <c r="C7" s="25" t="str">
        <f t="shared" si="1"/>
        <v>Russia</v>
      </c>
      <c r="D7" s="25">
        <f>VLOOKUP(A7,'K3M-WOMEN'!A:E,4,FALSE)</f>
        <v>90</v>
      </c>
      <c r="E7" s="26">
        <f t="shared" si="2"/>
        <v>100</v>
      </c>
      <c r="F7" s="25">
        <f>VLOOKUP(A7,'K5M-WOMEN'!A:E,4,FALSE)</f>
        <v>60</v>
      </c>
      <c r="G7" s="26">
        <f t="shared" si="3"/>
        <v>90.909090909090907</v>
      </c>
      <c r="H7" s="25">
        <f>VLOOKUP(A7,'K7M-WOMEN'!A:E,4,FALSE)</f>
        <v>44</v>
      </c>
      <c r="I7" s="26">
        <f t="shared" si="4"/>
        <v>86.274509803921575</v>
      </c>
      <c r="J7" s="25">
        <f t="shared" si="5"/>
        <v>194</v>
      </c>
      <c r="K7" s="26">
        <f t="shared" si="6"/>
        <v>277.18360071301248</v>
      </c>
      <c r="L7" s="25">
        <f t="shared" si="7"/>
        <v>3</v>
      </c>
      <c r="M7" s="19"/>
    </row>
    <row r="8" spans="1:13" ht="15">
      <c r="A8" s="25">
        <v>130</v>
      </c>
      <c r="B8" s="25" t="str">
        <f t="shared" si="0"/>
        <v>Tammy Collander</v>
      </c>
      <c r="C8" s="25" t="str">
        <f t="shared" si="1"/>
        <v>USA</v>
      </c>
      <c r="D8" s="25">
        <f>VLOOKUP(A8,'K3M-WOMEN'!A:E,4,FALSE)</f>
        <v>88</v>
      </c>
      <c r="E8" s="26">
        <f t="shared" si="2"/>
        <v>97.777777777777771</v>
      </c>
      <c r="F8" s="25">
        <f>VLOOKUP(A8,'K5M-WOMEN'!A:E,4,FALSE)</f>
        <v>63</v>
      </c>
      <c r="G8" s="26">
        <f t="shared" si="3"/>
        <v>95.454545454545453</v>
      </c>
      <c r="H8" s="25">
        <f>VLOOKUP(A8,'K7M-WOMEN'!A:E,4,FALSE)</f>
        <v>40</v>
      </c>
      <c r="I8" s="26">
        <f t="shared" si="4"/>
        <v>78.431372549019613</v>
      </c>
      <c r="J8" s="25">
        <f t="shared" si="5"/>
        <v>191</v>
      </c>
      <c r="K8" s="26">
        <f t="shared" si="6"/>
        <v>271.66369578134282</v>
      </c>
      <c r="L8" s="25">
        <f t="shared" si="7"/>
        <v>4</v>
      </c>
      <c r="M8" s="19"/>
    </row>
    <row r="9" spans="1:13" ht="15">
      <c r="A9" s="25">
        <v>124</v>
      </c>
      <c r="B9" s="25" t="str">
        <f t="shared" si="0"/>
        <v>Nathalie Kuik</v>
      </c>
      <c r="C9" s="25" t="str">
        <f t="shared" si="1"/>
        <v>France</v>
      </c>
      <c r="D9" s="25">
        <f>VLOOKUP(A9,'K3M-WOMEN'!A:E,4,FALSE)</f>
        <v>74</v>
      </c>
      <c r="E9" s="26">
        <f t="shared" si="2"/>
        <v>82.222222222222214</v>
      </c>
      <c r="F9" s="25">
        <f>VLOOKUP(A9,'K5M-WOMEN'!A:E,4,FALSE)</f>
        <v>63</v>
      </c>
      <c r="G9" s="26">
        <f t="shared" si="3"/>
        <v>95.454545454545453</v>
      </c>
      <c r="H9" s="25">
        <f>VLOOKUP(A9,'K7M-WOMEN'!A:E,4,FALSE)</f>
        <v>40</v>
      </c>
      <c r="I9" s="26">
        <f t="shared" si="4"/>
        <v>78.431372549019613</v>
      </c>
      <c r="J9" s="25">
        <f t="shared" si="5"/>
        <v>177</v>
      </c>
      <c r="K9" s="26">
        <f t="shared" si="6"/>
        <v>256.10814022578728</v>
      </c>
      <c r="L9" s="25">
        <f t="shared" si="7"/>
        <v>5</v>
      </c>
      <c r="M9" s="19"/>
    </row>
    <row r="10" spans="1:13" ht="15">
      <c r="A10" s="25">
        <v>103</v>
      </c>
      <c r="B10" s="25" t="str">
        <f t="shared" si="0"/>
        <v>Daniela Meyer-Speicher</v>
      </c>
      <c r="C10" s="25" t="str">
        <f t="shared" si="1"/>
        <v>France</v>
      </c>
      <c r="D10" s="25">
        <f>VLOOKUP(A10,'K3M-WOMEN'!A:E,4,FALSE)</f>
        <v>82</v>
      </c>
      <c r="E10" s="26">
        <f t="shared" si="2"/>
        <v>91.111111111111114</v>
      </c>
      <c r="F10" s="25">
        <f>VLOOKUP(A10,'K5M-WOMEN'!A:E,4,FALSE)</f>
        <v>58</v>
      </c>
      <c r="G10" s="26">
        <f t="shared" si="3"/>
        <v>87.878787878787875</v>
      </c>
      <c r="H10" s="25">
        <f>VLOOKUP(A10,'K7M-WOMEN'!A:E,4,FALSE)</f>
        <v>38</v>
      </c>
      <c r="I10" s="26">
        <f t="shared" si="4"/>
        <v>74.509803921568633</v>
      </c>
      <c r="J10" s="25">
        <f t="shared" si="5"/>
        <v>178</v>
      </c>
      <c r="K10" s="26">
        <f t="shared" si="6"/>
        <v>253.49970291146764</v>
      </c>
      <c r="L10" s="25">
        <f t="shared" si="7"/>
        <v>6</v>
      </c>
      <c r="M10" s="19"/>
    </row>
    <row r="11" spans="1:13" ht="15">
      <c r="A11" s="25">
        <v>104</v>
      </c>
      <c r="B11" s="25" t="str">
        <f t="shared" si="0"/>
        <v>Irina Khotsenko</v>
      </c>
      <c r="C11" s="25" t="str">
        <f t="shared" si="1"/>
        <v>Russia</v>
      </c>
      <c r="D11" s="25">
        <f>VLOOKUP(A11,'K3M-WOMEN'!A:E,4,FALSE)</f>
        <v>81</v>
      </c>
      <c r="E11" s="26">
        <f t="shared" si="2"/>
        <v>90</v>
      </c>
      <c r="F11" s="25">
        <f>VLOOKUP(A11,'K5M-WOMEN'!A:E,4,FALSE)</f>
        <v>55</v>
      </c>
      <c r="G11" s="26">
        <f t="shared" si="3"/>
        <v>83.333333333333343</v>
      </c>
      <c r="H11" s="25">
        <f>VLOOKUP(A11,'K7M-WOMEN'!A:E,4,FALSE)</f>
        <v>38</v>
      </c>
      <c r="I11" s="26">
        <f t="shared" si="4"/>
        <v>74.509803921568633</v>
      </c>
      <c r="J11" s="25">
        <f t="shared" si="5"/>
        <v>174</v>
      </c>
      <c r="K11" s="26">
        <f t="shared" si="6"/>
        <v>247.84313725490199</v>
      </c>
      <c r="L11" s="25">
        <f t="shared" si="7"/>
        <v>7</v>
      </c>
      <c r="M11" s="19"/>
    </row>
    <row r="12" spans="1:13" ht="15">
      <c r="A12" s="6">
        <v>119</v>
      </c>
      <c r="B12" s="6" t="str">
        <f t="shared" si="0"/>
        <v>Melody Cuenca</v>
      </c>
      <c r="C12" s="6" t="str">
        <f t="shared" si="1"/>
        <v>USA</v>
      </c>
      <c r="D12" s="6">
        <f>VLOOKUP(A12,'K3M-WOMEN'!A:E,4,FALSE)</f>
        <v>87</v>
      </c>
      <c r="E12" s="18">
        <f t="shared" si="2"/>
        <v>96.666666666666671</v>
      </c>
      <c r="F12" s="6">
        <f>VLOOKUP(A12,'K5M-WOMEN'!A:E,4,FALSE)</f>
        <v>56</v>
      </c>
      <c r="G12" s="18">
        <f t="shared" si="3"/>
        <v>84.848484848484844</v>
      </c>
      <c r="H12" s="6">
        <f>VLOOKUP(A12,'K7M-WOMEN'!A:E,4,FALSE)</f>
        <v>27</v>
      </c>
      <c r="I12" s="18">
        <f t="shared" si="4"/>
        <v>52.941176470588239</v>
      </c>
      <c r="J12" s="6">
        <f t="shared" si="5"/>
        <v>170</v>
      </c>
      <c r="K12" s="18">
        <f t="shared" si="6"/>
        <v>234.45632798573973</v>
      </c>
      <c r="L12" s="6">
        <f t="shared" si="7"/>
        <v>8</v>
      </c>
    </row>
    <row r="13" spans="1:13" ht="15">
      <c r="A13" s="6">
        <v>101</v>
      </c>
      <c r="B13" s="6" t="str">
        <f t="shared" si="0"/>
        <v>Anna Velikaya</v>
      </c>
      <c r="C13" s="6" t="str">
        <f t="shared" si="1"/>
        <v>Russia</v>
      </c>
      <c r="D13" s="6">
        <f>VLOOKUP(A13,'K3M-WOMEN'!A:E,4,FALSE)</f>
        <v>69</v>
      </c>
      <c r="E13" s="18">
        <f t="shared" si="2"/>
        <v>76.666666666666671</v>
      </c>
      <c r="F13" s="6">
        <f>VLOOKUP(A13,'K5M-WOMEN'!A:E,4,FALSE)</f>
        <v>60</v>
      </c>
      <c r="G13" s="18">
        <f t="shared" si="3"/>
        <v>90.909090909090907</v>
      </c>
      <c r="H13" s="6">
        <f>VLOOKUP(A13,'K7M-WOMEN'!A:E,4,FALSE)</f>
        <v>32</v>
      </c>
      <c r="I13" s="18">
        <f t="shared" si="4"/>
        <v>62.745098039215684</v>
      </c>
      <c r="J13" s="6">
        <f t="shared" si="5"/>
        <v>161</v>
      </c>
      <c r="K13" s="18">
        <f t="shared" si="6"/>
        <v>230.32085561497325</v>
      </c>
      <c r="L13" s="6">
        <f t="shared" si="7"/>
        <v>9</v>
      </c>
    </row>
    <row r="14" spans="1:13" ht="15">
      <c r="A14" s="6">
        <v>105</v>
      </c>
      <c r="B14" s="6" t="str">
        <f t="shared" si="0"/>
        <v>Ivana Karlíková</v>
      </c>
      <c r="C14" s="6" t="str">
        <f t="shared" si="1"/>
        <v>Czechia</v>
      </c>
      <c r="D14" s="6">
        <f>VLOOKUP(A14,'K3M-WOMEN'!A:E,4,FALSE)</f>
        <v>64</v>
      </c>
      <c r="E14" s="18">
        <f t="shared" si="2"/>
        <v>71.111111111111114</v>
      </c>
      <c r="F14" s="6">
        <f>VLOOKUP(A14,'K5M-WOMEN'!A:E,4,FALSE)</f>
        <v>60</v>
      </c>
      <c r="G14" s="18">
        <f t="shared" si="3"/>
        <v>90.909090909090907</v>
      </c>
      <c r="H14" s="6">
        <f>VLOOKUP(A14,'K7M-WOMEN'!A:E,4,FALSE)</f>
        <v>26</v>
      </c>
      <c r="I14" s="18">
        <f t="shared" si="4"/>
        <v>50.980392156862742</v>
      </c>
      <c r="J14" s="6">
        <f t="shared" si="5"/>
        <v>150</v>
      </c>
      <c r="K14" s="18">
        <f t="shared" si="6"/>
        <v>213.00059417706476</v>
      </c>
      <c r="L14" s="6">
        <f t="shared" si="7"/>
        <v>10</v>
      </c>
    </row>
    <row r="15" spans="1:13" ht="15">
      <c r="A15" s="6">
        <v>100</v>
      </c>
      <c r="B15" s="6" t="str">
        <f t="shared" si="0"/>
        <v>Anna Krzheminskaia</v>
      </c>
      <c r="C15" s="6" t="str">
        <f t="shared" si="1"/>
        <v>Russia</v>
      </c>
      <c r="D15" s="6">
        <f>VLOOKUP(A15,'K3M-WOMEN'!A:E,4,FALSE)</f>
        <v>70</v>
      </c>
      <c r="E15" s="18">
        <f t="shared" si="2"/>
        <v>77.777777777777786</v>
      </c>
      <c r="F15" s="6">
        <f>VLOOKUP(A15,'K5M-WOMEN'!A:E,4,FALSE)</f>
        <v>52</v>
      </c>
      <c r="G15" s="18">
        <f t="shared" si="3"/>
        <v>78.787878787878782</v>
      </c>
      <c r="H15" s="6">
        <f>VLOOKUP(A15,'K7M-WOMEN'!A:E,4,FALSE)</f>
        <v>28</v>
      </c>
      <c r="I15" s="18">
        <f t="shared" si="4"/>
        <v>54.901960784313729</v>
      </c>
      <c r="J15" s="6">
        <f t="shared" si="5"/>
        <v>150</v>
      </c>
      <c r="K15" s="18">
        <f t="shared" si="6"/>
        <v>211.46761734997031</v>
      </c>
      <c r="L15" s="6">
        <f t="shared" si="7"/>
        <v>11</v>
      </c>
    </row>
    <row r="16" spans="1:13" ht="15">
      <c r="A16" s="6">
        <v>111</v>
      </c>
      <c r="B16" s="6" t="str">
        <f t="shared" si="0"/>
        <v>Larisa Davydova</v>
      </c>
      <c r="C16" s="6" t="str">
        <f t="shared" si="1"/>
        <v>Russia</v>
      </c>
      <c r="D16" s="6">
        <f>VLOOKUP(A16,'K3M-WOMEN'!A:E,4,FALSE)</f>
        <v>81</v>
      </c>
      <c r="E16" s="18">
        <f t="shared" si="2"/>
        <v>90</v>
      </c>
      <c r="F16" s="6">
        <f>VLOOKUP(A16,'K5M-WOMEN'!A:E,4,FALSE)</f>
        <v>51</v>
      </c>
      <c r="G16" s="18">
        <f t="shared" si="3"/>
        <v>77.272727272727266</v>
      </c>
      <c r="H16" s="6">
        <f>VLOOKUP(A16,'K7M-WOMEN'!A:E,4,FALSE)</f>
        <v>21</v>
      </c>
      <c r="I16" s="18">
        <f t="shared" si="4"/>
        <v>41.17647058823529</v>
      </c>
      <c r="J16" s="6">
        <f t="shared" si="5"/>
        <v>153</v>
      </c>
      <c r="K16" s="18">
        <f t="shared" si="6"/>
        <v>208.44919786096256</v>
      </c>
      <c r="L16" s="6">
        <f t="shared" si="7"/>
        <v>12</v>
      </c>
    </row>
    <row r="17" spans="1:12" ht="15">
      <c r="A17" s="6">
        <v>126</v>
      </c>
      <c r="B17" s="6" t="str">
        <f t="shared" si="0"/>
        <v>Sandra Lamotte</v>
      </c>
      <c r="C17" s="6" t="str">
        <f t="shared" si="1"/>
        <v>France</v>
      </c>
      <c r="D17" s="6">
        <f>VLOOKUP(A17,'K3M-WOMEN'!A:E,4,FALSE)</f>
        <v>82</v>
      </c>
      <c r="E17" s="18">
        <f t="shared" si="2"/>
        <v>91.111111111111114</v>
      </c>
      <c r="F17" s="6">
        <f>VLOOKUP(A17,'K5M-WOMEN'!A:E,4,FALSE)</f>
        <v>40</v>
      </c>
      <c r="G17" s="18">
        <f t="shared" si="3"/>
        <v>60.606060606060609</v>
      </c>
      <c r="H17" s="6">
        <f>VLOOKUP(A17,'K7M-WOMEN'!A:E,4,FALSE)</f>
        <v>25</v>
      </c>
      <c r="I17" s="18">
        <f t="shared" si="4"/>
        <v>49.019607843137251</v>
      </c>
      <c r="J17" s="6">
        <f t="shared" si="5"/>
        <v>147</v>
      </c>
      <c r="K17" s="18">
        <f t="shared" si="6"/>
        <v>200.73677956030895</v>
      </c>
      <c r="L17" s="6">
        <f t="shared" si="7"/>
        <v>13</v>
      </c>
    </row>
    <row r="18" spans="1:12" ht="15">
      <c r="A18" s="6">
        <v>133</v>
      </c>
      <c r="B18" s="6" t="str">
        <f t="shared" si="0"/>
        <v>Vanessa Veillé</v>
      </c>
      <c r="C18" s="6" t="str">
        <f t="shared" si="1"/>
        <v>France</v>
      </c>
      <c r="D18" s="6">
        <f>VLOOKUP(A18,'K3M-WOMEN'!A:E,4,FALSE)</f>
        <v>83</v>
      </c>
      <c r="E18" s="18">
        <f t="shared" si="2"/>
        <v>92.222222222222229</v>
      </c>
      <c r="F18" s="6">
        <f>VLOOKUP(A18,'K5M-WOMEN'!A:E,4,FALSE)</f>
        <v>45</v>
      </c>
      <c r="G18" s="18">
        <f t="shared" si="3"/>
        <v>68.181818181818173</v>
      </c>
      <c r="H18" s="6">
        <f>VLOOKUP(A18,'K7M-WOMEN'!A:E,4,FALSE)</f>
        <v>19</v>
      </c>
      <c r="I18" s="18">
        <f t="shared" si="4"/>
        <v>37.254901960784316</v>
      </c>
      <c r="J18" s="6">
        <f t="shared" si="5"/>
        <v>147</v>
      </c>
      <c r="K18" s="18">
        <f t="shared" si="6"/>
        <v>197.65894236482472</v>
      </c>
      <c r="L18" s="6">
        <f t="shared" si="7"/>
        <v>14</v>
      </c>
    </row>
    <row r="19" spans="1:12" ht="15">
      <c r="A19" s="6">
        <v>129</v>
      </c>
      <c r="B19" s="6" t="str">
        <f t="shared" si="0"/>
        <v>Suzanne Commons</v>
      </c>
      <c r="C19" s="6" t="str">
        <f t="shared" si="1"/>
        <v>UK</v>
      </c>
      <c r="D19" s="6">
        <f>VLOOKUP(A19,'K3M-WOMEN'!A:E,4,FALSE)</f>
        <v>48</v>
      </c>
      <c r="E19" s="18">
        <f t="shared" si="2"/>
        <v>53.333333333333336</v>
      </c>
      <c r="F19" s="6">
        <f>VLOOKUP(A19,'K5M-WOMEN'!A:E,4,FALSE)</f>
        <v>39</v>
      </c>
      <c r="G19" s="18">
        <f t="shared" si="3"/>
        <v>59.090909090909093</v>
      </c>
      <c r="H19" s="6">
        <f>VLOOKUP(A19,'K7M-WOMEN'!A:E,4,FALSE)</f>
        <v>43</v>
      </c>
      <c r="I19" s="18">
        <f t="shared" si="4"/>
        <v>84.313725490196077</v>
      </c>
      <c r="J19" s="6">
        <f t="shared" si="5"/>
        <v>130</v>
      </c>
      <c r="K19" s="18">
        <f t="shared" si="6"/>
        <v>196.73796791443851</v>
      </c>
      <c r="L19" s="6">
        <f t="shared" si="7"/>
        <v>15</v>
      </c>
    </row>
    <row r="20" spans="1:12" ht="15">
      <c r="A20" s="6">
        <v>102</v>
      </c>
      <c r="B20" s="6" t="str">
        <f t="shared" si="0"/>
        <v>Chris O'Brien</v>
      </c>
      <c r="C20" s="6" t="str">
        <f t="shared" si="1"/>
        <v>USA</v>
      </c>
      <c r="D20" s="6">
        <f>VLOOKUP(A20,'K3M-WOMEN'!A:E,4,FALSE)</f>
        <v>65</v>
      </c>
      <c r="E20" s="18">
        <f t="shared" si="2"/>
        <v>72.222222222222214</v>
      </c>
      <c r="F20" s="6">
        <f>VLOOKUP(A20,'K5M-WOMEN'!A:E,4,FALSE)</f>
        <v>42</v>
      </c>
      <c r="G20" s="18">
        <f t="shared" si="3"/>
        <v>63.636363636363633</v>
      </c>
      <c r="H20" s="6">
        <f>VLOOKUP(A20,'K7M-WOMEN'!A:E,4,FALSE)</f>
        <v>22</v>
      </c>
      <c r="I20" s="18">
        <f t="shared" si="4"/>
        <v>43.137254901960787</v>
      </c>
      <c r="J20" s="6">
        <f t="shared" si="5"/>
        <v>129</v>
      </c>
      <c r="K20" s="18">
        <f t="shared" si="6"/>
        <v>178.99584076054663</v>
      </c>
      <c r="L20" s="6">
        <f t="shared" si="7"/>
        <v>16</v>
      </c>
    </row>
    <row r="21" spans="1:12" ht="15">
      <c r="A21" s="6">
        <v>121</v>
      </c>
      <c r="B21" s="6" t="str">
        <f t="shared" si="0"/>
        <v>Nadine Bordier</v>
      </c>
      <c r="C21" s="6" t="str">
        <f t="shared" si="1"/>
        <v>France</v>
      </c>
      <c r="D21" s="6">
        <f>VLOOKUP(A21,'K3M-WOMEN'!A:E,4,FALSE)</f>
        <v>56</v>
      </c>
      <c r="E21" s="18">
        <f t="shared" si="2"/>
        <v>62.222222222222221</v>
      </c>
      <c r="F21" s="6">
        <f>VLOOKUP(A21,'K5M-WOMEN'!A:E,4,FALSE)</f>
        <v>51</v>
      </c>
      <c r="G21" s="18">
        <f t="shared" si="3"/>
        <v>77.272727272727266</v>
      </c>
      <c r="H21" s="6">
        <f>VLOOKUP(A21,'K7M-WOMEN'!A:E,4,FALSE)</f>
        <v>20</v>
      </c>
      <c r="I21" s="18">
        <f t="shared" si="4"/>
        <v>39.215686274509807</v>
      </c>
      <c r="J21" s="6">
        <f t="shared" si="5"/>
        <v>127</v>
      </c>
      <c r="K21" s="18">
        <f t="shared" si="6"/>
        <v>178.71063576945929</v>
      </c>
      <c r="L21" s="6">
        <f t="shared" si="7"/>
        <v>17</v>
      </c>
    </row>
    <row r="22" spans="1:12" ht="15">
      <c r="A22" s="6">
        <v>131</v>
      </c>
      <c r="B22" s="6" t="str">
        <f t="shared" si="0"/>
        <v>Tracy Tenny</v>
      </c>
      <c r="C22" s="6" t="str">
        <f t="shared" si="1"/>
        <v>USA</v>
      </c>
      <c r="D22" s="6">
        <f>VLOOKUP(A22,'K3M-WOMEN'!A:E,4,FALSE)</f>
        <v>77</v>
      </c>
      <c r="E22" s="18">
        <f t="shared" si="2"/>
        <v>85.555555555555557</v>
      </c>
      <c r="F22" s="6">
        <f>VLOOKUP(A22,'K5M-WOMEN'!A:E,4,FALSE)</f>
        <v>39</v>
      </c>
      <c r="G22" s="18">
        <f t="shared" si="3"/>
        <v>59.090909090909093</v>
      </c>
      <c r="H22" s="6">
        <f>VLOOKUP(A22,'K7M-WOMEN'!A:E,4,FALSE)</f>
        <v>17</v>
      </c>
      <c r="I22" s="18">
        <f t="shared" si="4"/>
        <v>33.333333333333329</v>
      </c>
      <c r="J22" s="6">
        <f t="shared" si="5"/>
        <v>133</v>
      </c>
      <c r="K22" s="18">
        <f t="shared" si="6"/>
        <v>177.97979797979798</v>
      </c>
      <c r="L22" s="6">
        <f t="shared" si="7"/>
        <v>18</v>
      </c>
    </row>
    <row r="23" spans="1:12" ht="15">
      <c r="A23" s="6">
        <v>114</v>
      </c>
      <c r="B23" s="6" t="str">
        <f t="shared" si="0"/>
        <v>Lynn Dakin</v>
      </c>
      <c r="C23" s="6" t="str">
        <f t="shared" si="1"/>
        <v>UK</v>
      </c>
      <c r="D23" s="6">
        <f>VLOOKUP(A23,'K3M-WOMEN'!A:E,4,FALSE)</f>
        <v>58</v>
      </c>
      <c r="E23" s="18">
        <f t="shared" si="2"/>
        <v>64.444444444444443</v>
      </c>
      <c r="F23" s="6">
        <f>VLOOKUP(A23,'K5M-WOMEN'!A:E,4,FALSE)</f>
        <v>49</v>
      </c>
      <c r="G23" s="18">
        <f t="shared" si="3"/>
        <v>74.242424242424249</v>
      </c>
      <c r="H23" s="6">
        <f>VLOOKUP(A23,'K7M-WOMEN'!A:E,4,FALSE)</f>
        <v>17</v>
      </c>
      <c r="I23" s="18">
        <f t="shared" si="4"/>
        <v>33.333333333333329</v>
      </c>
      <c r="J23" s="6">
        <f t="shared" si="5"/>
        <v>124</v>
      </c>
      <c r="K23" s="18">
        <f t="shared" si="6"/>
        <v>172.02020202020202</v>
      </c>
      <c r="L23" s="6">
        <f t="shared" si="7"/>
        <v>19</v>
      </c>
    </row>
    <row r="24" spans="1:12" ht="15">
      <c r="A24" s="6">
        <v>127</v>
      </c>
      <c r="B24" s="6" t="str">
        <f t="shared" si="0"/>
        <v>Sarah Miller</v>
      </c>
      <c r="C24" s="6" t="str">
        <f t="shared" si="1"/>
        <v>USA</v>
      </c>
      <c r="D24" s="6">
        <f>VLOOKUP(A24,'K3M-WOMEN'!A:E,4,FALSE)</f>
        <v>69</v>
      </c>
      <c r="E24" s="18">
        <f t="shared" si="2"/>
        <v>76.666666666666671</v>
      </c>
      <c r="F24" s="6">
        <f>VLOOKUP(A24,'K5M-WOMEN'!A:E,4,FALSE)</f>
        <v>48</v>
      </c>
      <c r="G24" s="18">
        <f t="shared" si="3"/>
        <v>72.727272727272734</v>
      </c>
      <c r="H24" s="6">
        <f>VLOOKUP(A24,'K7M-WOMEN'!A:E,4,FALSE)</f>
        <v>6</v>
      </c>
      <c r="I24" s="18">
        <f t="shared" si="4"/>
        <v>11.76470588235294</v>
      </c>
      <c r="J24" s="6">
        <f t="shared" si="5"/>
        <v>123</v>
      </c>
      <c r="K24" s="18">
        <f t="shared" si="6"/>
        <v>161.15864527629233</v>
      </c>
      <c r="L24" s="6">
        <f t="shared" si="7"/>
        <v>20</v>
      </c>
    </row>
    <row r="25" spans="1:12" ht="15">
      <c r="A25" s="6">
        <v>116</v>
      </c>
      <c r="B25" s="6" t="str">
        <f t="shared" si="0"/>
        <v>Mandy Micra-Marciano</v>
      </c>
      <c r="C25" s="6" t="str">
        <f t="shared" si="1"/>
        <v>UK</v>
      </c>
      <c r="D25" s="6">
        <f>VLOOKUP(A25,'K3M-WOMEN'!A:E,4,FALSE)</f>
        <v>70</v>
      </c>
      <c r="E25" s="18">
        <f t="shared" si="2"/>
        <v>77.777777777777786</v>
      </c>
      <c r="F25" s="6">
        <f>VLOOKUP(A25,'K5M-WOMEN'!A:E,4,FALSE)</f>
        <v>38</v>
      </c>
      <c r="G25" s="18">
        <f t="shared" si="3"/>
        <v>57.575757575757578</v>
      </c>
      <c r="H25" s="6">
        <f>VLOOKUP(A25,'K7M-WOMEN'!A:E,4,FALSE)</f>
        <v>12</v>
      </c>
      <c r="I25" s="18">
        <f t="shared" si="4"/>
        <v>23.52941176470588</v>
      </c>
      <c r="J25" s="6">
        <f t="shared" si="5"/>
        <v>120</v>
      </c>
      <c r="K25" s="18">
        <f t="shared" si="6"/>
        <v>158.88294711824125</v>
      </c>
      <c r="L25" s="6">
        <f t="shared" si="7"/>
        <v>21</v>
      </c>
    </row>
    <row r="26" spans="1:12" ht="15">
      <c r="A26" s="6">
        <v>115</v>
      </c>
      <c r="B26" s="6" t="str">
        <f t="shared" si="0"/>
        <v>Magdaléna Karlíková</v>
      </c>
      <c r="C26" s="6" t="str">
        <f t="shared" si="1"/>
        <v>Czechia</v>
      </c>
      <c r="D26" s="6">
        <f>VLOOKUP(A26,'K3M-WOMEN'!A:E,4,FALSE)</f>
        <v>52</v>
      </c>
      <c r="E26" s="18">
        <f t="shared" si="2"/>
        <v>57.777777777777771</v>
      </c>
      <c r="F26" s="6">
        <f>VLOOKUP(A26,'K5M-WOMEN'!A:E,4,FALSE)</f>
        <v>30</v>
      </c>
      <c r="G26" s="18">
        <f t="shared" si="3"/>
        <v>45.454545454545453</v>
      </c>
      <c r="H26" s="6">
        <f>VLOOKUP(A26,'K7M-WOMEN'!A:E,4,FALSE)</f>
        <v>16</v>
      </c>
      <c r="I26" s="18">
        <f t="shared" si="4"/>
        <v>31.372549019607842</v>
      </c>
      <c r="J26" s="6">
        <f t="shared" si="5"/>
        <v>98</v>
      </c>
      <c r="K26" s="18">
        <f t="shared" si="6"/>
        <v>134.60487225193106</v>
      </c>
      <c r="L26" s="6">
        <f t="shared" si="7"/>
        <v>22</v>
      </c>
    </row>
    <row r="27" spans="1:12" ht="15">
      <c r="A27" s="6">
        <v>106</v>
      </c>
      <c r="B27" s="6" t="str">
        <f t="shared" si="0"/>
        <v>Jacqueline Boof</v>
      </c>
      <c r="C27" s="6" t="str">
        <f t="shared" si="1"/>
        <v>France</v>
      </c>
      <c r="D27" s="6">
        <f>VLOOKUP(A27,'K3M-WOMEN'!A:E,4,FALSE)</f>
        <v>59</v>
      </c>
      <c r="E27" s="18">
        <f t="shared" si="2"/>
        <v>65.555555555555557</v>
      </c>
      <c r="F27" s="6">
        <f>VLOOKUP(A27,'K5M-WOMEN'!A:E,4,FALSE)</f>
        <v>36</v>
      </c>
      <c r="G27" s="18">
        <f t="shared" si="3"/>
        <v>54.54545454545454</v>
      </c>
      <c r="H27" s="6">
        <f>VLOOKUP(A27,'K7M-WOMEN'!A:E,4,FALSE)</f>
        <v>0</v>
      </c>
      <c r="I27" s="18">
        <f t="shared" si="4"/>
        <v>0</v>
      </c>
      <c r="J27" s="6">
        <f t="shared" si="5"/>
        <v>95</v>
      </c>
      <c r="K27" s="18">
        <f t="shared" si="6"/>
        <v>120.1010101010101</v>
      </c>
      <c r="L27" s="6">
        <f t="shared" si="7"/>
        <v>23</v>
      </c>
    </row>
    <row r="28" spans="1:12" ht="15">
      <c r="A28" s="6">
        <v>122</v>
      </c>
      <c r="B28" s="6" t="str">
        <f t="shared" si="0"/>
        <v>Naomi Fountain</v>
      </c>
      <c r="C28" s="6" t="str">
        <f t="shared" si="1"/>
        <v>UK</v>
      </c>
      <c r="D28" s="6">
        <f>VLOOKUP(A28,'K3M-WOMEN'!A:E,4,FALSE)</f>
        <v>53</v>
      </c>
      <c r="E28" s="18">
        <f t="shared" si="2"/>
        <v>58.888888888888893</v>
      </c>
      <c r="F28" s="6">
        <f>VLOOKUP(A28,'K5M-WOMEN'!A:E,4,FALSE)</f>
        <v>23</v>
      </c>
      <c r="G28" s="18">
        <f t="shared" si="3"/>
        <v>34.848484848484851</v>
      </c>
      <c r="H28" s="6">
        <f>VLOOKUP(A28,'K7M-WOMEN'!A:E,4,FALSE)</f>
        <v>10</v>
      </c>
      <c r="I28" s="18">
        <f t="shared" si="4"/>
        <v>19.607843137254903</v>
      </c>
      <c r="J28" s="6">
        <f t="shared" si="5"/>
        <v>86</v>
      </c>
      <c r="K28" s="18">
        <f t="shared" si="6"/>
        <v>113.34521687462865</v>
      </c>
      <c r="L28" s="6">
        <f t="shared" si="7"/>
        <v>24</v>
      </c>
    </row>
    <row r="29" spans="1:12" ht="15">
      <c r="A29" s="6">
        <v>125</v>
      </c>
      <c r="B29" s="6" t="str">
        <f t="shared" si="0"/>
        <v>Nicola Wetherill</v>
      </c>
      <c r="C29" s="6" t="str">
        <f t="shared" si="1"/>
        <v>UK</v>
      </c>
      <c r="D29" s="6">
        <f>VLOOKUP(A29,'K3M-WOMEN'!A:E,4,FALSE)</f>
        <v>57</v>
      </c>
      <c r="E29" s="18">
        <f t="shared" si="2"/>
        <v>63.333333333333329</v>
      </c>
      <c r="F29" s="6">
        <f>VLOOKUP(A29,'K5M-WOMEN'!A:E,4,FALSE)</f>
        <v>15</v>
      </c>
      <c r="G29" s="18">
        <f t="shared" si="3"/>
        <v>22.727272727272727</v>
      </c>
      <c r="H29" s="6">
        <f>VLOOKUP(A29,'K7M-WOMEN'!A:E,4,FALSE)</f>
        <v>12</v>
      </c>
      <c r="I29" s="18">
        <f t="shared" si="4"/>
        <v>23.52941176470588</v>
      </c>
      <c r="J29" s="6">
        <f t="shared" si="5"/>
        <v>84</v>
      </c>
      <c r="K29" s="18">
        <f t="shared" si="6"/>
        <v>109.59001782531195</v>
      </c>
      <c r="L29" s="6">
        <f t="shared" si="7"/>
        <v>25</v>
      </c>
    </row>
    <row r="30" spans="1:12" ht="15">
      <c r="A30" s="6">
        <v>112</v>
      </c>
      <c r="B30" s="6" t="str">
        <f t="shared" si="0"/>
        <v>Lisa Deneen</v>
      </c>
      <c r="C30" s="6" t="str">
        <f t="shared" si="1"/>
        <v>UK</v>
      </c>
      <c r="D30" s="6">
        <f>VLOOKUP(A30,'K3M-WOMEN'!A:E,4,FALSE)</f>
        <v>39</v>
      </c>
      <c r="E30" s="18">
        <f t="shared" si="2"/>
        <v>43.333333333333336</v>
      </c>
      <c r="F30" s="6">
        <f>VLOOKUP(A30,'K5M-WOMEN'!A:E,4,FALSE)</f>
        <v>30</v>
      </c>
      <c r="G30" s="18">
        <f t="shared" si="3"/>
        <v>45.454545454545453</v>
      </c>
      <c r="H30" s="6">
        <f>VLOOKUP(A30,'K7M-WOMEN'!A:E,4,FALSE)</f>
        <v>6</v>
      </c>
      <c r="I30" s="18">
        <f t="shared" si="4"/>
        <v>11.76470588235294</v>
      </c>
      <c r="J30" s="6">
        <f t="shared" si="5"/>
        <v>75</v>
      </c>
      <c r="K30" s="18">
        <f t="shared" si="6"/>
        <v>100.55258467023172</v>
      </c>
      <c r="L30" s="6">
        <f t="shared" si="7"/>
        <v>26</v>
      </c>
    </row>
    <row r="31" spans="1:12" ht="15">
      <c r="A31" s="6">
        <v>108</v>
      </c>
      <c r="B31" s="6" t="str">
        <f t="shared" si="0"/>
        <v>Karin Thor</v>
      </c>
      <c r="C31" s="6" t="str">
        <f t="shared" si="1"/>
        <v>Sweden</v>
      </c>
      <c r="D31" s="6">
        <f>VLOOKUP(A31,'K3M-WOMEN'!A:E,4,FALSE)</f>
        <v>61</v>
      </c>
      <c r="E31" s="18">
        <f t="shared" si="2"/>
        <v>67.777777777777786</v>
      </c>
      <c r="F31" s="6">
        <f>VLOOKUP(A31,'K5M-WOMEN'!A:E,4,FALSE)</f>
        <v>15</v>
      </c>
      <c r="G31" s="18">
        <f t="shared" si="3"/>
        <v>22.727272727272727</v>
      </c>
      <c r="H31" s="6">
        <f>VLOOKUP(A31,'K7M-WOMEN'!A:E,4,FALSE)</f>
        <v>0</v>
      </c>
      <c r="I31" s="18">
        <f t="shared" si="4"/>
        <v>0</v>
      </c>
      <c r="J31" s="6">
        <f t="shared" si="5"/>
        <v>76</v>
      </c>
      <c r="K31" s="18">
        <f t="shared" si="6"/>
        <v>90.505050505050519</v>
      </c>
      <c r="L31" s="6">
        <f t="shared" si="7"/>
        <v>27</v>
      </c>
    </row>
    <row r="32" spans="1:12" ht="15">
      <c r="A32" s="6">
        <v>109</v>
      </c>
      <c r="B32" s="6" t="str">
        <f t="shared" si="0"/>
        <v>Kate Bygrave</v>
      </c>
      <c r="C32" s="6" t="str">
        <f t="shared" si="1"/>
        <v>UK</v>
      </c>
      <c r="D32" s="6">
        <f>VLOOKUP(A32,'K3M-WOMEN'!A:E,4,FALSE)</f>
        <v>48</v>
      </c>
      <c r="E32" s="18">
        <f t="shared" si="2"/>
        <v>53.333333333333336</v>
      </c>
      <c r="F32" s="6">
        <f>VLOOKUP(A32,'K5M-WOMEN'!A:E,4,FALSE)</f>
        <v>11</v>
      </c>
      <c r="G32" s="18">
        <f t="shared" si="3"/>
        <v>16.666666666666664</v>
      </c>
      <c r="H32" s="6">
        <f>VLOOKUP(A32,'K7M-WOMEN'!A:E,4,FALSE)</f>
        <v>8</v>
      </c>
      <c r="I32" s="18">
        <f t="shared" si="4"/>
        <v>15.686274509803921</v>
      </c>
      <c r="J32" s="6">
        <f t="shared" si="5"/>
        <v>67</v>
      </c>
      <c r="K32" s="18">
        <f t="shared" si="6"/>
        <v>85.686274509803923</v>
      </c>
      <c r="L32" s="6">
        <f t="shared" si="7"/>
        <v>28</v>
      </c>
    </row>
    <row r="33" spans="1:12" ht="15">
      <c r="A33" s="6">
        <v>110</v>
      </c>
      <c r="B33" s="6" t="str">
        <f t="shared" si="0"/>
        <v>Kate Medley</v>
      </c>
      <c r="C33" s="6" t="str">
        <f t="shared" si="1"/>
        <v>UK</v>
      </c>
      <c r="D33" s="6">
        <f>VLOOKUP(A33,'K3M-WOMEN'!A:E,4,FALSE)</f>
        <v>48</v>
      </c>
      <c r="E33" s="18">
        <f t="shared" si="2"/>
        <v>53.333333333333336</v>
      </c>
      <c r="F33" s="6">
        <f>VLOOKUP(A33,'K5M-WOMEN'!A:E,4,FALSE)</f>
        <v>15</v>
      </c>
      <c r="G33" s="18">
        <f t="shared" si="3"/>
        <v>22.727272727272727</v>
      </c>
      <c r="H33" s="6">
        <f>VLOOKUP(A33,'K7M-WOMEN'!A:E,4,FALSE)</f>
        <v>4</v>
      </c>
      <c r="I33" s="18">
        <f t="shared" si="4"/>
        <v>7.8431372549019605</v>
      </c>
      <c r="J33" s="6">
        <f t="shared" si="5"/>
        <v>67</v>
      </c>
      <c r="K33" s="18">
        <f t="shared" si="6"/>
        <v>83.903743315508024</v>
      </c>
      <c r="L33" s="6">
        <f t="shared" si="7"/>
        <v>29</v>
      </c>
    </row>
    <row r="34" spans="1:12" ht="15">
      <c r="A34" s="6">
        <v>118</v>
      </c>
      <c r="B34" s="6" t="str">
        <f t="shared" si="0"/>
        <v>Marlène Aline</v>
      </c>
      <c r="C34" s="6" t="str">
        <f t="shared" si="1"/>
        <v>France</v>
      </c>
      <c r="D34" s="6">
        <f>VLOOKUP(A34,'K3M-WOMEN'!A:E,4,FALSE)</f>
        <v>14</v>
      </c>
      <c r="E34" s="18">
        <f t="shared" si="2"/>
        <v>15.555555555555555</v>
      </c>
      <c r="F34" s="6">
        <f>VLOOKUP(A34,'K5M-WOMEN'!A:E,4,FALSE)</f>
        <v>38</v>
      </c>
      <c r="G34" s="18">
        <f t="shared" si="3"/>
        <v>57.575757575757578</v>
      </c>
      <c r="H34" s="6">
        <f>VLOOKUP(A34,'K7M-WOMEN'!A:E,4,FALSE)</f>
        <v>3</v>
      </c>
      <c r="I34" s="18">
        <f t="shared" si="4"/>
        <v>5.8823529411764701</v>
      </c>
      <c r="J34" s="6">
        <f t="shared" si="5"/>
        <v>55</v>
      </c>
      <c r="K34" s="18">
        <f t="shared" si="6"/>
        <v>79.013666072489599</v>
      </c>
      <c r="L34" s="6">
        <f t="shared" si="7"/>
        <v>30</v>
      </c>
    </row>
    <row r="35" spans="1:12" ht="15">
      <c r="A35" s="6">
        <v>132</v>
      </c>
      <c r="B35" s="6" t="str">
        <f t="shared" si="0"/>
        <v>Valentina Tikhacheva</v>
      </c>
      <c r="C35" s="6" t="str">
        <f t="shared" si="1"/>
        <v>Russia</v>
      </c>
      <c r="D35" s="6">
        <f>VLOOKUP(A35,'K3M-WOMEN'!A:E,4,FALSE)</f>
        <v>17</v>
      </c>
      <c r="E35" s="18">
        <f t="shared" si="2"/>
        <v>18.888888888888889</v>
      </c>
      <c r="F35" s="6">
        <f>VLOOKUP(A35,'K5M-WOMEN'!A:E,4,FALSE)</f>
        <v>17</v>
      </c>
      <c r="G35" s="18">
        <f t="shared" si="3"/>
        <v>25.757575757575758</v>
      </c>
      <c r="H35" s="6">
        <f>VLOOKUP(A35,'K7M-WOMEN'!A:E,4,FALSE)</f>
        <v>15</v>
      </c>
      <c r="I35" s="18">
        <f t="shared" si="4"/>
        <v>29.411764705882355</v>
      </c>
      <c r="J35" s="6">
        <f t="shared" si="5"/>
        <v>49</v>
      </c>
      <c r="K35" s="18">
        <f t="shared" si="6"/>
        <v>74.058229352347013</v>
      </c>
      <c r="L35" s="6">
        <f t="shared" si="7"/>
        <v>31</v>
      </c>
    </row>
    <row r="36" spans="1:12" ht="15">
      <c r="A36" s="6">
        <v>120</v>
      </c>
      <c r="B36" s="6" t="str">
        <f t="shared" si="0"/>
        <v>Monika Wolff</v>
      </c>
      <c r="C36" s="6" t="str">
        <f t="shared" si="1"/>
        <v>Germany</v>
      </c>
      <c r="D36" s="6">
        <f>VLOOKUP(A36,'K3M-WOMEN'!A:E,4,FALSE)</f>
        <v>29</v>
      </c>
      <c r="E36" s="18">
        <f t="shared" si="2"/>
        <v>32.222222222222221</v>
      </c>
      <c r="F36" s="6">
        <f>VLOOKUP(A36,'K5M-WOMEN'!A:E,4,FALSE)</f>
        <v>7</v>
      </c>
      <c r="G36" s="18">
        <f t="shared" si="3"/>
        <v>10.606060606060606</v>
      </c>
      <c r="H36" s="6">
        <f>VLOOKUP(A36,'K7M-WOMEN'!A:E,4,FALSE)</f>
        <v>0</v>
      </c>
      <c r="I36" s="18">
        <f t="shared" si="4"/>
        <v>0</v>
      </c>
      <c r="J36" s="6">
        <f t="shared" si="5"/>
        <v>36</v>
      </c>
      <c r="K36" s="18">
        <f t="shared" si="6"/>
        <v>42.828282828282823</v>
      </c>
      <c r="L36" s="6">
        <f t="shared" si="7"/>
        <v>32</v>
      </c>
    </row>
    <row r="37" spans="1:12" ht="15">
      <c r="A37" s="6">
        <v>128</v>
      </c>
      <c r="B37" s="6" t="str">
        <f t="shared" si="0"/>
        <v>Sonja Wolff</v>
      </c>
      <c r="C37" s="6" t="str">
        <f t="shared" si="1"/>
        <v>Germany</v>
      </c>
      <c r="D37" s="6">
        <f>VLOOKUP(A37,'K3M-WOMEN'!A:E,4,FALSE)</f>
        <v>38</v>
      </c>
      <c r="E37" s="18">
        <f t="shared" si="2"/>
        <v>42.222222222222221</v>
      </c>
      <c r="F37" s="6">
        <f>VLOOKUP(A37,'K5M-WOMEN'!A:E,4,FALSE)</f>
        <v>0</v>
      </c>
      <c r="G37" s="18">
        <f t="shared" si="3"/>
        <v>0</v>
      </c>
      <c r="H37" s="6">
        <f>VLOOKUP(A37,'K7M-WOMEN'!A:E,4,FALSE)</f>
        <v>0</v>
      </c>
      <c r="I37" s="18">
        <f t="shared" si="4"/>
        <v>0</v>
      </c>
      <c r="J37" s="6">
        <f t="shared" si="5"/>
        <v>38</v>
      </c>
      <c r="K37" s="18">
        <f t="shared" si="6"/>
        <v>42.222222222222221</v>
      </c>
      <c r="L37" s="6">
        <f t="shared" si="7"/>
        <v>33</v>
      </c>
    </row>
    <row r="38" spans="1:12" ht="15">
      <c r="A38" s="6">
        <v>107</v>
      </c>
      <c r="B38" s="6" t="str">
        <f t="shared" si="0"/>
        <v>Josselin Paille</v>
      </c>
      <c r="C38" s="6" t="str">
        <f t="shared" si="1"/>
        <v>France</v>
      </c>
      <c r="D38" s="6">
        <f>VLOOKUP(A38,'K3M-WOMEN'!A:E,4,FALSE)</f>
        <v>0</v>
      </c>
      <c r="E38" s="18">
        <f t="shared" si="2"/>
        <v>0</v>
      </c>
      <c r="F38" s="6">
        <f>VLOOKUP(A38,'K5M-WOMEN'!A:E,4,FALSE)</f>
        <v>0</v>
      </c>
      <c r="G38" s="18">
        <f t="shared" si="3"/>
        <v>0</v>
      </c>
      <c r="H38" s="6">
        <f>VLOOKUP(A38,'K7M-WOMEN'!A:E,4,FALSE)</f>
        <v>0</v>
      </c>
      <c r="I38" s="18">
        <f t="shared" si="4"/>
        <v>0</v>
      </c>
      <c r="J38" s="6">
        <f t="shared" si="5"/>
        <v>0</v>
      </c>
      <c r="K38" s="18">
        <f t="shared" si="6"/>
        <v>0</v>
      </c>
      <c r="L38" s="6">
        <f t="shared" si="7"/>
        <v>34</v>
      </c>
    </row>
  </sheetData>
  <autoFilter ref="A4:L38">
    <sortState ref="A5:L38">
      <sortCondition ref="L4:L38"/>
    </sortState>
  </autoFilter>
  <mergeCells count="4">
    <mergeCell ref="A1:L1"/>
    <mergeCell ref="D2:E2"/>
    <mergeCell ref="F2:G2"/>
    <mergeCell ref="H2:I2"/>
  </mergeCells>
  <pageMargins left="0.70866141732283472" right="0.70866141732283472" top="0.74803149606299213" bottom="0.74803149606299213" header="0.31496062992125984" footer="0.31496062992125984"/>
  <pageSetup paperSize="9" scale="69" fitToHeight="1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A1:O103"/>
  <sheetViews>
    <sheetView zoomScale="130" zoomScaleNormal="130" zoomScalePageLayoutView="130" workbookViewId="0">
      <selection activeCell="M1" sqref="M1"/>
    </sheetView>
  </sheetViews>
  <sheetFormatPr baseColWidth="10" defaultColWidth="9" defaultRowHeight="15" x14ac:dyDescent="0"/>
  <cols>
    <col min="1" max="1" width="5.42578125" style="10" customWidth="1"/>
    <col min="2" max="2" width="20.42578125" style="10" bestFit="1" customWidth="1"/>
    <col min="3" max="3" width="9.7109375" style="10" bestFit="1" customWidth="1"/>
    <col min="4" max="4" width="10.28515625" style="10" bestFit="1" customWidth="1"/>
    <col min="5" max="5" width="7.42578125" style="10" bestFit="1" customWidth="1"/>
    <col min="6" max="6" width="10.28515625" style="10" bestFit="1" customWidth="1"/>
    <col min="7" max="7" width="7.42578125" style="10" bestFit="1" customWidth="1"/>
    <col min="8" max="8" width="10.28515625" style="10" bestFit="1" customWidth="1"/>
    <col min="9" max="9" width="7.42578125" style="10" bestFit="1" customWidth="1"/>
    <col min="10" max="10" width="12.42578125" style="10" bestFit="1" customWidth="1"/>
    <col min="11" max="11" width="8.42578125" style="10" bestFit="1" customWidth="1"/>
    <col min="12" max="12" width="7.140625" style="10" bestFit="1" customWidth="1"/>
    <col min="13" max="16384" width="9" style="10"/>
  </cols>
  <sheetData>
    <row r="1" spans="1:13" ht="30">
      <c r="A1" s="82" t="s">
        <v>171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ht="30">
      <c r="A2" s="17"/>
      <c r="B2" s="17"/>
      <c r="C2" s="17"/>
      <c r="D2" s="82" t="s">
        <v>180</v>
      </c>
      <c r="E2" s="82"/>
      <c r="F2" s="82" t="s">
        <v>181</v>
      </c>
      <c r="G2" s="82"/>
      <c r="H2" s="82" t="s">
        <v>182</v>
      </c>
      <c r="I2" s="82"/>
      <c r="J2" s="17"/>
      <c r="K2" s="17"/>
      <c r="L2" s="17"/>
    </row>
    <row r="3" spans="1:13" ht="30">
      <c r="A3" s="17"/>
      <c r="B3" s="17"/>
      <c r="C3" s="17"/>
      <c r="D3" s="17"/>
      <c r="E3" s="17">
        <f>MAX(D:D)</f>
        <v>102</v>
      </c>
      <c r="F3" s="17"/>
      <c r="G3" s="17">
        <f>MAX(F:F)</f>
        <v>93</v>
      </c>
      <c r="H3" s="17"/>
      <c r="I3" s="17">
        <f>MAX(H:H)</f>
        <v>91</v>
      </c>
      <c r="J3" s="17"/>
      <c r="K3" s="17"/>
      <c r="L3" s="17"/>
    </row>
    <row r="4" spans="1:13">
      <c r="A4" s="15" t="s">
        <v>160</v>
      </c>
      <c r="B4" s="15" t="s">
        <v>163</v>
      </c>
      <c r="C4" s="15" t="s">
        <v>1</v>
      </c>
      <c r="D4" s="15" t="s">
        <v>172</v>
      </c>
      <c r="E4" s="15" t="s">
        <v>173</v>
      </c>
      <c r="F4" s="15" t="s">
        <v>174</v>
      </c>
      <c r="G4" s="15" t="s">
        <v>175</v>
      </c>
      <c r="H4" s="15" t="s">
        <v>176</v>
      </c>
      <c r="I4" s="15" t="s">
        <v>177</v>
      </c>
      <c r="J4" s="15" t="s">
        <v>178</v>
      </c>
      <c r="K4" s="15" t="s">
        <v>179</v>
      </c>
      <c r="L4" s="15" t="s">
        <v>165</v>
      </c>
    </row>
    <row r="5" spans="1:13">
      <c r="A5" s="25">
        <v>28</v>
      </c>
      <c r="B5" s="25" t="str">
        <f t="shared" ref="B5:B36" si="0">VLOOKUP(A5,MasterMen,2,FALSE)</f>
        <v>Frank Fingerhut</v>
      </c>
      <c r="C5" s="25" t="str">
        <f t="shared" ref="C5:C36" si="1">VLOOKUP(A5,MasterMen,3,FALSE)</f>
        <v>Germany</v>
      </c>
      <c r="D5" s="25">
        <f>VLOOKUP(A5,'K3M-MEN'!A:E,4,FALSE)</f>
        <v>102</v>
      </c>
      <c r="E5" s="26">
        <f t="shared" ref="E5:E36" si="2">SUM(D5/K3MMax)*100</f>
        <v>100</v>
      </c>
      <c r="F5" s="25">
        <f>VLOOKUP(A5,'K5M-MEN'!A:E,4,FALSE)</f>
        <v>92</v>
      </c>
      <c r="G5" s="26">
        <f t="shared" ref="G5:G36" si="3">SUM(F5/K5MMax)*100</f>
        <v>98.924731182795696</v>
      </c>
      <c r="H5" s="25">
        <f>VLOOKUP(A5,'K7M-MEN'!A:E,4,FALSE)</f>
        <v>82</v>
      </c>
      <c r="I5" s="26">
        <f t="shared" ref="I5:I36" si="4">SUM(H5/K7MMax)*100</f>
        <v>90.109890109890117</v>
      </c>
      <c r="J5" s="25">
        <f t="shared" ref="J5:J36" si="5">SUM(D5,F5,H5)</f>
        <v>276</v>
      </c>
      <c r="K5" s="26">
        <f t="shared" ref="K5:K36" si="6">SUM(E5,G5,I5)</f>
        <v>289.03462129268581</v>
      </c>
      <c r="L5" s="25">
        <f t="shared" ref="L5:L36" si="7">RANK(K5,K:K)</f>
        <v>1</v>
      </c>
      <c r="M5" s="20"/>
    </row>
    <row r="6" spans="1:13">
      <c r="A6" s="25">
        <v>91</v>
      </c>
      <c r="B6" s="25" t="str">
        <f t="shared" si="0"/>
        <v>Sergey Fedosenko</v>
      </c>
      <c r="C6" s="25" t="str">
        <f t="shared" si="1"/>
        <v>Russia</v>
      </c>
      <c r="D6" s="25">
        <f>VLOOKUP(A6,'K3M-MEN'!A:E,4,FALSE)</f>
        <v>99</v>
      </c>
      <c r="E6" s="26">
        <f t="shared" si="2"/>
        <v>97.058823529411768</v>
      </c>
      <c r="F6" s="25">
        <f>VLOOKUP(A6,'K5M-MEN'!A:E,4,FALSE)</f>
        <v>77</v>
      </c>
      <c r="G6" s="26">
        <f t="shared" si="3"/>
        <v>82.795698924731184</v>
      </c>
      <c r="H6" s="25">
        <f>VLOOKUP(A6,'K7M-MEN'!A:E,4,FALSE)</f>
        <v>91</v>
      </c>
      <c r="I6" s="26">
        <f t="shared" si="4"/>
        <v>100</v>
      </c>
      <c r="J6" s="25">
        <f t="shared" si="5"/>
        <v>267</v>
      </c>
      <c r="K6" s="26">
        <f t="shared" si="6"/>
        <v>279.85452245414297</v>
      </c>
      <c r="L6" s="25">
        <f t="shared" si="7"/>
        <v>2</v>
      </c>
      <c r="M6" s="20"/>
    </row>
    <row r="7" spans="1:13">
      <c r="A7" s="25">
        <v>20</v>
      </c>
      <c r="B7" s="25" t="str">
        <f t="shared" si="0"/>
        <v>Christopher Miller</v>
      </c>
      <c r="C7" s="25" t="str">
        <f t="shared" si="1"/>
        <v>USA</v>
      </c>
      <c r="D7" s="25">
        <f>VLOOKUP(A7,'K3M-MEN'!A:E,4,FALSE)</f>
        <v>100</v>
      </c>
      <c r="E7" s="26">
        <f t="shared" si="2"/>
        <v>98.039215686274503</v>
      </c>
      <c r="F7" s="25">
        <f>VLOOKUP(A7,'K5M-MEN'!A:E,4,FALSE)</f>
        <v>93</v>
      </c>
      <c r="G7" s="26">
        <f t="shared" si="3"/>
        <v>100</v>
      </c>
      <c r="H7" s="25">
        <f>VLOOKUP(A7,'K7M-MEN'!A:E,4,FALSE)</f>
        <v>63</v>
      </c>
      <c r="I7" s="26">
        <f t="shared" si="4"/>
        <v>69.230769230769226</v>
      </c>
      <c r="J7" s="25">
        <f t="shared" si="5"/>
        <v>256</v>
      </c>
      <c r="K7" s="26">
        <f t="shared" si="6"/>
        <v>267.26998491704376</v>
      </c>
      <c r="L7" s="25">
        <f t="shared" si="7"/>
        <v>3</v>
      </c>
      <c r="M7" s="20"/>
    </row>
    <row r="8" spans="1:13">
      <c r="A8" s="25">
        <v>49</v>
      </c>
      <c r="B8" s="25" t="str">
        <f t="shared" si="0"/>
        <v>Konstantin Malyshev</v>
      </c>
      <c r="C8" s="25" t="str">
        <f t="shared" si="1"/>
        <v>Russia</v>
      </c>
      <c r="D8" s="25">
        <f>VLOOKUP(A8,'K3M-MEN'!A:E,4,FALSE)</f>
        <v>96</v>
      </c>
      <c r="E8" s="26">
        <f t="shared" si="2"/>
        <v>94.117647058823522</v>
      </c>
      <c r="F8" s="25">
        <f>VLOOKUP(A8,'K5M-MEN'!A:E,4,FALSE)</f>
        <v>91</v>
      </c>
      <c r="G8" s="26">
        <f t="shared" si="3"/>
        <v>97.849462365591393</v>
      </c>
      <c r="H8" s="25">
        <f>VLOOKUP(A8,'K7M-MEN'!A:E,4,FALSE)</f>
        <v>68</v>
      </c>
      <c r="I8" s="26">
        <f t="shared" si="4"/>
        <v>74.72527472527473</v>
      </c>
      <c r="J8" s="25">
        <f t="shared" si="5"/>
        <v>255</v>
      </c>
      <c r="K8" s="26">
        <f t="shared" si="6"/>
        <v>266.69238414968964</v>
      </c>
      <c r="L8" s="25">
        <f t="shared" si="7"/>
        <v>4</v>
      </c>
      <c r="M8" s="20"/>
    </row>
    <row r="9" spans="1:13">
      <c r="A9" s="25">
        <v>5</v>
      </c>
      <c r="B9" s="25" t="str">
        <f t="shared" si="0"/>
        <v>Albert Ayupov</v>
      </c>
      <c r="C9" s="25" t="str">
        <f t="shared" si="1"/>
        <v>Russia</v>
      </c>
      <c r="D9" s="25">
        <f>VLOOKUP(A9,'K3M-MEN'!A:E,4,FALSE)</f>
        <v>100</v>
      </c>
      <c r="E9" s="26">
        <f t="shared" si="2"/>
        <v>98.039215686274503</v>
      </c>
      <c r="F9" s="25">
        <f>VLOOKUP(A9,'K5M-MEN'!A:E,4,FALSE)</f>
        <v>81</v>
      </c>
      <c r="G9" s="26">
        <f t="shared" si="3"/>
        <v>87.096774193548384</v>
      </c>
      <c r="H9" s="25">
        <f>VLOOKUP(A9,'K7M-MEN'!A:E,4,FALSE)</f>
        <v>70</v>
      </c>
      <c r="I9" s="26">
        <f t="shared" si="4"/>
        <v>76.923076923076934</v>
      </c>
      <c r="J9" s="25">
        <f t="shared" si="5"/>
        <v>251</v>
      </c>
      <c r="K9" s="26">
        <f t="shared" si="6"/>
        <v>262.05906680289979</v>
      </c>
      <c r="L9" s="25">
        <f t="shared" si="7"/>
        <v>5</v>
      </c>
      <c r="M9" s="20"/>
    </row>
    <row r="10" spans="1:13">
      <c r="A10" s="25">
        <v>11</v>
      </c>
      <c r="B10" s="25" t="str">
        <f t="shared" si="0"/>
        <v>Boriss Mihailovs</v>
      </c>
      <c r="C10" s="25" t="str">
        <f t="shared" si="1"/>
        <v>Latvia</v>
      </c>
      <c r="D10" s="25">
        <f>VLOOKUP(A10,'K3M-MEN'!A:E,4,FALSE)</f>
        <v>90</v>
      </c>
      <c r="E10" s="26">
        <f t="shared" si="2"/>
        <v>88.235294117647058</v>
      </c>
      <c r="F10" s="25">
        <f>VLOOKUP(A10,'K5M-MEN'!A:E,4,FALSE)</f>
        <v>86</v>
      </c>
      <c r="G10" s="26">
        <f t="shared" si="3"/>
        <v>92.473118279569889</v>
      </c>
      <c r="H10" s="25">
        <f>VLOOKUP(A10,'K7M-MEN'!A:E,4,FALSE)</f>
        <v>72</v>
      </c>
      <c r="I10" s="26">
        <f t="shared" si="4"/>
        <v>79.120879120879124</v>
      </c>
      <c r="J10" s="25">
        <f t="shared" si="5"/>
        <v>248</v>
      </c>
      <c r="K10" s="26">
        <f t="shared" si="6"/>
        <v>259.82929151809606</v>
      </c>
      <c r="L10" s="25">
        <f t="shared" si="7"/>
        <v>6</v>
      </c>
      <c r="M10" s="20"/>
    </row>
    <row r="11" spans="1:13">
      <c r="A11" s="25">
        <v>93</v>
      </c>
      <c r="B11" s="25" t="str">
        <f t="shared" si="0"/>
        <v>Sylvain Guenegou</v>
      </c>
      <c r="C11" s="25" t="str">
        <f t="shared" si="1"/>
        <v>France</v>
      </c>
      <c r="D11" s="25">
        <f>VLOOKUP(A11,'K3M-MEN'!A:E,4,FALSE)</f>
        <v>98</v>
      </c>
      <c r="E11" s="26">
        <f t="shared" si="2"/>
        <v>96.078431372549019</v>
      </c>
      <c r="F11" s="25">
        <f>VLOOKUP(A11,'K5M-MEN'!A:E,4,FALSE)</f>
        <v>81</v>
      </c>
      <c r="G11" s="26">
        <f t="shared" si="3"/>
        <v>87.096774193548384</v>
      </c>
      <c r="H11" s="25">
        <f>VLOOKUP(A11,'K7M-MEN'!A:E,4,FALSE)</f>
        <v>68</v>
      </c>
      <c r="I11" s="26">
        <f t="shared" si="4"/>
        <v>74.72527472527473</v>
      </c>
      <c r="J11" s="25">
        <f t="shared" si="5"/>
        <v>247</v>
      </c>
      <c r="K11" s="26">
        <f t="shared" si="6"/>
        <v>257.90048029137216</v>
      </c>
      <c r="L11" s="25">
        <f t="shared" si="7"/>
        <v>7</v>
      </c>
      <c r="M11" s="20"/>
    </row>
    <row r="12" spans="1:13">
      <c r="A12" s="25">
        <v>7</v>
      </c>
      <c r="B12" s="25" t="str">
        <f t="shared" si="0"/>
        <v>Artyom Dmitriev</v>
      </c>
      <c r="C12" s="25" t="str">
        <f t="shared" si="1"/>
        <v>Russia</v>
      </c>
      <c r="D12" s="25">
        <f>VLOOKUP(A12,'K3M-MEN'!A:E,4,FALSE)</f>
        <v>98</v>
      </c>
      <c r="E12" s="26">
        <f t="shared" si="2"/>
        <v>96.078431372549019</v>
      </c>
      <c r="F12" s="25">
        <f>VLOOKUP(A12,'K5M-MEN'!A:E,4,FALSE)</f>
        <v>90</v>
      </c>
      <c r="G12" s="26">
        <f t="shared" si="3"/>
        <v>96.774193548387103</v>
      </c>
      <c r="H12" s="25">
        <f>VLOOKUP(A12,'K7M-MEN'!A:E,4,FALSE)</f>
        <v>59</v>
      </c>
      <c r="I12" s="26">
        <f t="shared" si="4"/>
        <v>64.835164835164832</v>
      </c>
      <c r="J12" s="25">
        <f t="shared" si="5"/>
        <v>247</v>
      </c>
      <c r="K12" s="26">
        <f t="shared" si="6"/>
        <v>257.68778975610098</v>
      </c>
      <c r="L12" s="25">
        <f t="shared" si="7"/>
        <v>8</v>
      </c>
      <c r="M12" s="20"/>
    </row>
    <row r="13" spans="1:13">
      <c r="A13" s="25">
        <v>23</v>
      </c>
      <c r="B13" s="25" t="str">
        <f t="shared" si="0"/>
        <v>Danila Kharkov</v>
      </c>
      <c r="C13" s="25" t="str">
        <f t="shared" si="1"/>
        <v>Russia</v>
      </c>
      <c r="D13" s="25">
        <f>VLOOKUP(A13,'K3M-MEN'!A:E,4,FALSE)</f>
        <v>100</v>
      </c>
      <c r="E13" s="26">
        <f t="shared" si="2"/>
        <v>98.039215686274503</v>
      </c>
      <c r="F13" s="25">
        <f>VLOOKUP(A13,'K5M-MEN'!A:E,4,FALSE)</f>
        <v>90</v>
      </c>
      <c r="G13" s="26">
        <f t="shared" si="3"/>
        <v>96.774193548387103</v>
      </c>
      <c r="H13" s="25">
        <f>VLOOKUP(A13,'K7M-MEN'!A:E,4,FALSE)</f>
        <v>55</v>
      </c>
      <c r="I13" s="26">
        <f t="shared" si="4"/>
        <v>60.439560439560438</v>
      </c>
      <c r="J13" s="25">
        <f t="shared" si="5"/>
        <v>245</v>
      </c>
      <c r="K13" s="26">
        <f t="shared" si="6"/>
        <v>255.25296967422204</v>
      </c>
      <c r="L13" s="25">
        <f t="shared" si="7"/>
        <v>9</v>
      </c>
      <c r="M13" s="20"/>
    </row>
    <row r="14" spans="1:13">
      <c r="A14" s="25">
        <v>80</v>
      </c>
      <c r="B14" s="25" t="str">
        <f t="shared" si="0"/>
        <v>Richard Eisinger</v>
      </c>
      <c r="C14" s="25" t="str">
        <f t="shared" si="1"/>
        <v>UK</v>
      </c>
      <c r="D14" s="25">
        <f>VLOOKUP(A14,'K3M-MEN'!A:E,4,FALSE)</f>
        <v>100</v>
      </c>
      <c r="E14" s="26">
        <f t="shared" si="2"/>
        <v>98.039215686274503</v>
      </c>
      <c r="F14" s="25">
        <f>VLOOKUP(A14,'K5M-MEN'!A:E,4,FALSE)</f>
        <v>83</v>
      </c>
      <c r="G14" s="26">
        <f t="shared" si="3"/>
        <v>89.247311827956992</v>
      </c>
      <c r="H14" s="25">
        <f>VLOOKUP(A14,'K7M-MEN'!A:E,4,FALSE)</f>
        <v>56</v>
      </c>
      <c r="I14" s="26">
        <f t="shared" si="4"/>
        <v>61.53846153846154</v>
      </c>
      <c r="J14" s="25">
        <f t="shared" si="5"/>
        <v>239</v>
      </c>
      <c r="K14" s="26">
        <f t="shared" si="6"/>
        <v>248.82498905269304</v>
      </c>
      <c r="L14" s="25">
        <f t="shared" si="7"/>
        <v>10</v>
      </c>
      <c r="M14" s="20"/>
    </row>
    <row r="15" spans="1:13">
      <c r="A15" s="25">
        <v>62</v>
      </c>
      <c r="B15" s="25" t="str">
        <f t="shared" si="0"/>
        <v>Milan Novák</v>
      </c>
      <c r="C15" s="25" t="str">
        <f t="shared" si="1"/>
        <v>Czechia</v>
      </c>
      <c r="D15" s="25">
        <f>VLOOKUP(A15,'K3M-MEN'!A:E,4,FALSE)</f>
        <v>88</v>
      </c>
      <c r="E15" s="26">
        <f t="shared" si="2"/>
        <v>86.274509803921575</v>
      </c>
      <c r="F15" s="25">
        <f>VLOOKUP(A15,'K5M-MEN'!A:E,4,FALSE)</f>
        <v>83</v>
      </c>
      <c r="G15" s="26">
        <f t="shared" si="3"/>
        <v>89.247311827956992</v>
      </c>
      <c r="H15" s="25">
        <f>VLOOKUP(A15,'K7M-MEN'!A:E,4,FALSE)</f>
        <v>66</v>
      </c>
      <c r="I15" s="26">
        <f t="shared" si="4"/>
        <v>72.527472527472526</v>
      </c>
      <c r="J15" s="25">
        <f t="shared" si="5"/>
        <v>237</v>
      </c>
      <c r="K15" s="26">
        <f t="shared" si="6"/>
        <v>248.04929415935109</v>
      </c>
      <c r="L15" s="25">
        <f t="shared" si="7"/>
        <v>11</v>
      </c>
      <c r="M15" s="20"/>
    </row>
    <row r="16" spans="1:13">
      <c r="A16" s="25">
        <v>78</v>
      </c>
      <c r="B16" s="25" t="str">
        <f t="shared" si="0"/>
        <v>Pierre Cazoulat</v>
      </c>
      <c r="C16" s="25" t="str">
        <f t="shared" si="1"/>
        <v>France</v>
      </c>
      <c r="D16" s="25">
        <f>VLOOKUP(A16,'K3M-MEN'!A:E,4,FALSE)</f>
        <v>96</v>
      </c>
      <c r="E16" s="26">
        <f t="shared" si="2"/>
        <v>94.117647058823522</v>
      </c>
      <c r="F16" s="25">
        <f>VLOOKUP(A16,'K5M-MEN'!A:E,4,FALSE)</f>
        <v>83</v>
      </c>
      <c r="G16" s="26">
        <f t="shared" si="3"/>
        <v>89.247311827956992</v>
      </c>
      <c r="H16" s="25">
        <f>VLOOKUP(A16,'K7M-MEN'!A:E,4,FALSE)</f>
        <v>58</v>
      </c>
      <c r="I16" s="26">
        <f t="shared" si="4"/>
        <v>63.73626373626373</v>
      </c>
      <c r="J16" s="25">
        <f t="shared" si="5"/>
        <v>237</v>
      </c>
      <c r="K16" s="26">
        <f t="shared" si="6"/>
        <v>247.10122262304426</v>
      </c>
      <c r="L16" s="25">
        <f t="shared" si="7"/>
        <v>12</v>
      </c>
      <c r="M16" s="20"/>
    </row>
    <row r="17" spans="1:13">
      <c r="A17" s="25">
        <v>4</v>
      </c>
      <c r="B17" s="25" t="str">
        <f t="shared" si="0"/>
        <v>Alan K Parish</v>
      </c>
      <c r="C17" s="25" t="str">
        <f t="shared" si="1"/>
        <v>UK</v>
      </c>
      <c r="D17" s="25">
        <f>VLOOKUP(A17,'K3M-MEN'!A:E,4,FALSE)</f>
        <v>91</v>
      </c>
      <c r="E17" s="26">
        <f t="shared" si="2"/>
        <v>89.215686274509807</v>
      </c>
      <c r="F17" s="25">
        <f>VLOOKUP(A17,'K5M-MEN'!A:E,4,FALSE)</f>
        <v>87</v>
      </c>
      <c r="G17" s="26">
        <f t="shared" si="3"/>
        <v>93.548387096774192</v>
      </c>
      <c r="H17" s="25">
        <f>VLOOKUP(A17,'K7M-MEN'!A:E,4,FALSE)</f>
        <v>58</v>
      </c>
      <c r="I17" s="26">
        <f t="shared" si="4"/>
        <v>63.73626373626373</v>
      </c>
      <c r="J17" s="25">
        <f t="shared" si="5"/>
        <v>236</v>
      </c>
      <c r="K17" s="26">
        <f t="shared" si="6"/>
        <v>246.50033710754772</v>
      </c>
      <c r="L17" s="25">
        <f t="shared" si="7"/>
        <v>13</v>
      </c>
      <c r="M17" s="20"/>
    </row>
    <row r="18" spans="1:13">
      <c r="A18" s="25">
        <v>86</v>
      </c>
      <c r="B18" s="25" t="str">
        <f t="shared" si="0"/>
        <v>Roland Meyer-Speicher</v>
      </c>
      <c r="C18" s="25" t="str">
        <f t="shared" si="1"/>
        <v>France</v>
      </c>
      <c r="D18" s="25">
        <f>VLOOKUP(A18,'K3M-MEN'!A:E,4,FALSE)</f>
        <v>91</v>
      </c>
      <c r="E18" s="26">
        <f t="shared" si="2"/>
        <v>89.215686274509807</v>
      </c>
      <c r="F18" s="25">
        <f>VLOOKUP(A18,'K5M-MEN'!A:E,4,FALSE)</f>
        <v>76</v>
      </c>
      <c r="G18" s="26">
        <f t="shared" si="3"/>
        <v>81.72043010752688</v>
      </c>
      <c r="H18" s="25">
        <f>VLOOKUP(A18,'K7M-MEN'!A:E,4,FALSE)</f>
        <v>61</v>
      </c>
      <c r="I18" s="26">
        <f t="shared" si="4"/>
        <v>67.032967032967022</v>
      </c>
      <c r="J18" s="25">
        <f t="shared" si="5"/>
        <v>228</v>
      </c>
      <c r="K18" s="26">
        <f t="shared" si="6"/>
        <v>237.96908341500369</v>
      </c>
      <c r="L18" s="25">
        <f t="shared" si="7"/>
        <v>14</v>
      </c>
      <c r="M18" s="20"/>
    </row>
    <row r="19" spans="1:13">
      <c r="A19" s="25">
        <v>41</v>
      </c>
      <c r="B19" s="25" t="str">
        <f t="shared" si="0"/>
        <v>Jean-Yves Gautier</v>
      </c>
      <c r="C19" s="25" t="str">
        <f t="shared" si="1"/>
        <v>France</v>
      </c>
      <c r="D19" s="25">
        <f>VLOOKUP(A19,'K3M-MEN'!A:E,4,FALSE)</f>
        <v>89</v>
      </c>
      <c r="E19" s="26">
        <f t="shared" si="2"/>
        <v>87.254901960784309</v>
      </c>
      <c r="F19" s="25">
        <f>VLOOKUP(A19,'K5M-MEN'!A:E,4,FALSE)</f>
        <v>90</v>
      </c>
      <c r="G19" s="26">
        <f t="shared" si="3"/>
        <v>96.774193548387103</v>
      </c>
      <c r="H19" s="25">
        <f>VLOOKUP(A19,'K7M-MEN'!A:E,4,FALSE)</f>
        <v>49</v>
      </c>
      <c r="I19" s="26">
        <f t="shared" si="4"/>
        <v>53.846153846153847</v>
      </c>
      <c r="J19" s="25">
        <f t="shared" si="5"/>
        <v>228</v>
      </c>
      <c r="K19" s="26">
        <f t="shared" si="6"/>
        <v>237.87524935532525</v>
      </c>
      <c r="L19" s="25">
        <f t="shared" si="7"/>
        <v>15</v>
      </c>
      <c r="M19" s="20"/>
    </row>
    <row r="20" spans="1:13">
      <c r="A20" s="25">
        <v>32</v>
      </c>
      <c r="B20" s="25" t="str">
        <f t="shared" si="0"/>
        <v>Gaetan Freydt-Drouan</v>
      </c>
      <c r="C20" s="25" t="str">
        <f t="shared" si="1"/>
        <v>France</v>
      </c>
      <c r="D20" s="25">
        <f>VLOOKUP(A20,'K3M-MEN'!A:E,4,FALSE)</f>
        <v>99</v>
      </c>
      <c r="E20" s="26">
        <f t="shared" si="2"/>
        <v>97.058823529411768</v>
      </c>
      <c r="F20" s="25">
        <f>VLOOKUP(A20,'K5M-MEN'!A:E,4,FALSE)</f>
        <v>72</v>
      </c>
      <c r="G20" s="26">
        <f t="shared" si="3"/>
        <v>77.41935483870968</v>
      </c>
      <c r="H20" s="25">
        <f>VLOOKUP(A20,'K7M-MEN'!A:E,4,FALSE)</f>
        <v>56</v>
      </c>
      <c r="I20" s="26">
        <f t="shared" si="4"/>
        <v>61.53846153846154</v>
      </c>
      <c r="J20" s="25">
        <f t="shared" si="5"/>
        <v>227</v>
      </c>
      <c r="K20" s="26">
        <f t="shared" si="6"/>
        <v>236.01663990658301</v>
      </c>
      <c r="L20" s="25">
        <f t="shared" si="7"/>
        <v>16</v>
      </c>
      <c r="M20" s="20"/>
    </row>
    <row r="21" spans="1:13">
      <c r="A21" s="25">
        <v>30</v>
      </c>
      <c r="B21" s="25" t="str">
        <f t="shared" si="0"/>
        <v>František Stejskal</v>
      </c>
      <c r="C21" s="25" t="str">
        <f t="shared" si="1"/>
        <v>Czechia</v>
      </c>
      <c r="D21" s="25">
        <f>VLOOKUP(A21,'K3M-MEN'!A:E,4,FALSE)</f>
        <v>90</v>
      </c>
      <c r="E21" s="26">
        <f t="shared" si="2"/>
        <v>88.235294117647058</v>
      </c>
      <c r="F21" s="25">
        <f>VLOOKUP(A21,'K5M-MEN'!A:E,4,FALSE)</f>
        <v>84</v>
      </c>
      <c r="G21" s="26">
        <f t="shared" si="3"/>
        <v>90.322580645161281</v>
      </c>
      <c r="H21" s="25">
        <f>VLOOKUP(A21,'K7M-MEN'!A:E,4,FALSE)</f>
        <v>52</v>
      </c>
      <c r="I21" s="26">
        <f t="shared" si="4"/>
        <v>57.142857142857139</v>
      </c>
      <c r="J21" s="25">
        <f t="shared" si="5"/>
        <v>226</v>
      </c>
      <c r="K21" s="26">
        <f t="shared" si="6"/>
        <v>235.70073190566549</v>
      </c>
      <c r="L21" s="25">
        <f t="shared" si="7"/>
        <v>17</v>
      </c>
      <c r="M21" s="20"/>
    </row>
    <row r="22" spans="1:13">
      <c r="A22" s="25">
        <v>70</v>
      </c>
      <c r="B22" s="25" t="str">
        <f t="shared" si="0"/>
        <v>Paul Maccarone</v>
      </c>
      <c r="C22" s="25" t="str">
        <f t="shared" si="1"/>
        <v>USA</v>
      </c>
      <c r="D22" s="25">
        <f>VLOOKUP(A22,'K3M-MEN'!A:E,4,FALSE)</f>
        <v>93</v>
      </c>
      <c r="E22" s="26">
        <f t="shared" si="2"/>
        <v>91.17647058823529</v>
      </c>
      <c r="F22" s="25">
        <f>VLOOKUP(A22,'K5M-MEN'!A:E,4,FALSE)</f>
        <v>71</v>
      </c>
      <c r="G22" s="26">
        <f t="shared" si="3"/>
        <v>76.344086021505376</v>
      </c>
      <c r="H22" s="25">
        <f>VLOOKUP(A22,'K7M-MEN'!A:E,4,FALSE)</f>
        <v>60</v>
      </c>
      <c r="I22" s="26">
        <f t="shared" si="4"/>
        <v>65.934065934065927</v>
      </c>
      <c r="J22" s="25">
        <f t="shared" si="5"/>
        <v>224</v>
      </c>
      <c r="K22" s="26">
        <f t="shared" si="6"/>
        <v>233.45462254380658</v>
      </c>
      <c r="L22" s="25">
        <f t="shared" si="7"/>
        <v>18</v>
      </c>
      <c r="M22" s="20"/>
    </row>
    <row r="23" spans="1:13">
      <c r="A23" s="25">
        <v>39</v>
      </c>
      <c r="B23" s="25" t="str">
        <f t="shared" si="0"/>
        <v>Gregor Paprocki</v>
      </c>
      <c r="C23" s="25" t="str">
        <f t="shared" si="1"/>
        <v>Poland</v>
      </c>
      <c r="D23" s="25">
        <f>VLOOKUP(A23,'K3M-MEN'!A:E,4,FALSE)</f>
        <v>95</v>
      </c>
      <c r="E23" s="26">
        <f t="shared" si="2"/>
        <v>93.137254901960787</v>
      </c>
      <c r="F23" s="25">
        <f>VLOOKUP(A23,'K5M-MEN'!A:E,4,FALSE)</f>
        <v>75</v>
      </c>
      <c r="G23" s="26">
        <f t="shared" si="3"/>
        <v>80.645161290322577</v>
      </c>
      <c r="H23" s="25">
        <f>VLOOKUP(A23,'K7M-MEN'!A:E,4,FALSE)</f>
        <v>53</v>
      </c>
      <c r="I23" s="26">
        <f t="shared" si="4"/>
        <v>58.241758241758248</v>
      </c>
      <c r="J23" s="25">
        <f t="shared" si="5"/>
        <v>223</v>
      </c>
      <c r="K23" s="26">
        <f t="shared" si="6"/>
        <v>232.02417443404161</v>
      </c>
      <c r="L23" s="25">
        <f t="shared" si="7"/>
        <v>19</v>
      </c>
      <c r="M23" s="20"/>
    </row>
    <row r="24" spans="1:13">
      <c r="A24" s="25">
        <v>74</v>
      </c>
      <c r="B24" s="25" t="str">
        <f t="shared" si="0"/>
        <v>Pavel Peyrac Betin</v>
      </c>
      <c r="C24" s="25" t="str">
        <f t="shared" si="1"/>
        <v>Slovakia</v>
      </c>
      <c r="D24" s="25">
        <f>VLOOKUP(A24,'K3M-MEN'!A:E,4,FALSE)</f>
        <v>86</v>
      </c>
      <c r="E24" s="26">
        <f t="shared" si="2"/>
        <v>84.313725490196077</v>
      </c>
      <c r="F24" s="25">
        <f>VLOOKUP(A24,'K5M-MEN'!A:E,4,FALSE)</f>
        <v>85</v>
      </c>
      <c r="G24" s="26">
        <f t="shared" si="3"/>
        <v>91.397849462365585</v>
      </c>
      <c r="H24" s="25">
        <f>VLOOKUP(A24,'K7M-MEN'!A:E,4,FALSE)</f>
        <v>51</v>
      </c>
      <c r="I24" s="26">
        <f t="shared" si="4"/>
        <v>56.043956043956044</v>
      </c>
      <c r="J24" s="25">
        <f t="shared" si="5"/>
        <v>222</v>
      </c>
      <c r="K24" s="26">
        <f t="shared" si="6"/>
        <v>231.75553099651768</v>
      </c>
      <c r="L24" s="25">
        <f t="shared" si="7"/>
        <v>20</v>
      </c>
      <c r="M24" s="20"/>
    </row>
    <row r="25" spans="1:13">
      <c r="A25" s="6">
        <v>1</v>
      </c>
      <c r="B25" s="6" t="str">
        <f t="shared" si="0"/>
        <v>Adam Celadin</v>
      </c>
      <c r="C25" s="6" t="str">
        <f t="shared" si="1"/>
        <v>Czechia</v>
      </c>
      <c r="D25" s="6">
        <f>VLOOKUP(A25,'K3M-MEN'!A:E,4,FALSE)</f>
        <v>96</v>
      </c>
      <c r="E25" s="18">
        <f t="shared" si="2"/>
        <v>94.117647058823522</v>
      </c>
      <c r="F25" s="6">
        <f>VLOOKUP(A25,'K5M-MEN'!A:E,4,FALSE)</f>
        <v>76</v>
      </c>
      <c r="G25" s="18">
        <f t="shared" si="3"/>
        <v>81.72043010752688</v>
      </c>
      <c r="H25" s="6">
        <f>VLOOKUP(A25,'K7M-MEN'!A:E,4,FALSE)</f>
        <v>44</v>
      </c>
      <c r="I25" s="18">
        <f t="shared" si="4"/>
        <v>48.35164835164835</v>
      </c>
      <c r="J25" s="6">
        <f t="shared" si="5"/>
        <v>216</v>
      </c>
      <c r="K25" s="18">
        <f t="shared" si="6"/>
        <v>224.18972551799874</v>
      </c>
      <c r="L25" s="6">
        <f t="shared" si="7"/>
        <v>21</v>
      </c>
    </row>
    <row r="26" spans="1:13">
      <c r="A26" s="6">
        <v>27</v>
      </c>
      <c r="B26" s="6" t="str">
        <f t="shared" si="0"/>
        <v>Etienne Morineau</v>
      </c>
      <c r="C26" s="6" t="str">
        <f t="shared" si="1"/>
        <v>France</v>
      </c>
      <c r="D26" s="6">
        <f>VLOOKUP(A26,'K3M-MEN'!A:E,4,FALSE)</f>
        <v>87</v>
      </c>
      <c r="E26" s="18">
        <f t="shared" si="2"/>
        <v>85.294117647058826</v>
      </c>
      <c r="F26" s="6">
        <f>VLOOKUP(A26,'K5M-MEN'!A:E,4,FALSE)</f>
        <v>73</v>
      </c>
      <c r="G26" s="18">
        <f t="shared" si="3"/>
        <v>78.494623655913969</v>
      </c>
      <c r="H26" s="6">
        <f>VLOOKUP(A26,'K7M-MEN'!A:E,4,FALSE)</f>
        <v>54</v>
      </c>
      <c r="I26" s="18">
        <f t="shared" si="4"/>
        <v>59.340659340659343</v>
      </c>
      <c r="J26" s="6">
        <f t="shared" si="5"/>
        <v>214</v>
      </c>
      <c r="K26" s="18">
        <f t="shared" si="6"/>
        <v>223.12940064363215</v>
      </c>
      <c r="L26" s="6">
        <f t="shared" si="7"/>
        <v>22</v>
      </c>
    </row>
    <row r="27" spans="1:13">
      <c r="A27" s="6">
        <v>56</v>
      </c>
      <c r="B27" s="6" t="str">
        <f t="shared" si="0"/>
        <v>Mark Temple</v>
      </c>
      <c r="C27" s="6" t="str">
        <f t="shared" si="1"/>
        <v>UK</v>
      </c>
      <c r="D27" s="6">
        <f>VLOOKUP(A27,'K3M-MEN'!A:E,4,FALSE)</f>
        <v>93</v>
      </c>
      <c r="E27" s="18">
        <f t="shared" si="2"/>
        <v>91.17647058823529</v>
      </c>
      <c r="F27" s="6">
        <f>VLOOKUP(A27,'K5M-MEN'!A:E,4,FALSE)</f>
        <v>64</v>
      </c>
      <c r="G27" s="18">
        <f t="shared" si="3"/>
        <v>68.817204301075279</v>
      </c>
      <c r="H27" s="6">
        <f>VLOOKUP(A27,'K7M-MEN'!A:E,4,FALSE)</f>
        <v>57</v>
      </c>
      <c r="I27" s="18">
        <f t="shared" si="4"/>
        <v>62.637362637362635</v>
      </c>
      <c r="J27" s="6">
        <f t="shared" si="5"/>
        <v>214</v>
      </c>
      <c r="K27" s="18">
        <f t="shared" si="6"/>
        <v>222.6310375266732</v>
      </c>
      <c r="L27" s="6">
        <f t="shared" si="7"/>
        <v>23</v>
      </c>
    </row>
    <row r="28" spans="1:13">
      <c r="A28" s="6">
        <v>8</v>
      </c>
      <c r="B28" s="6" t="str">
        <f t="shared" si="0"/>
        <v>Baptiste Liné</v>
      </c>
      <c r="C28" s="6" t="str">
        <f t="shared" si="1"/>
        <v>France</v>
      </c>
      <c r="D28" s="6">
        <f>VLOOKUP(A28,'K3M-MEN'!A:E,4,FALSE)</f>
        <v>92</v>
      </c>
      <c r="E28" s="18">
        <f t="shared" si="2"/>
        <v>90.196078431372555</v>
      </c>
      <c r="F28" s="6">
        <f>VLOOKUP(A28,'K5M-MEN'!A:E,4,FALSE)</f>
        <v>76</v>
      </c>
      <c r="G28" s="18">
        <f t="shared" si="3"/>
        <v>81.72043010752688</v>
      </c>
      <c r="H28" s="6">
        <f>VLOOKUP(A28,'K7M-MEN'!A:E,4,FALSE)</f>
        <v>45</v>
      </c>
      <c r="I28" s="18">
        <f t="shared" si="4"/>
        <v>49.450549450549453</v>
      </c>
      <c r="J28" s="6">
        <f t="shared" si="5"/>
        <v>213</v>
      </c>
      <c r="K28" s="18">
        <f t="shared" si="6"/>
        <v>221.36705798944891</v>
      </c>
      <c r="L28" s="6">
        <f t="shared" si="7"/>
        <v>24</v>
      </c>
    </row>
    <row r="29" spans="1:13">
      <c r="A29" s="6">
        <v>44</v>
      </c>
      <c r="B29" s="6" t="str">
        <f t="shared" si="0"/>
        <v>John Grabowski</v>
      </c>
      <c r="C29" s="6" t="str">
        <f t="shared" si="1"/>
        <v>USA</v>
      </c>
      <c r="D29" s="6">
        <f>VLOOKUP(A29,'K3M-MEN'!A:E,4,FALSE)</f>
        <v>96</v>
      </c>
      <c r="E29" s="18">
        <f t="shared" si="2"/>
        <v>94.117647058823522</v>
      </c>
      <c r="F29" s="6">
        <f>VLOOKUP(A29,'K5M-MEN'!A:E,4,FALSE)</f>
        <v>71</v>
      </c>
      <c r="G29" s="18">
        <f t="shared" si="3"/>
        <v>76.344086021505376</v>
      </c>
      <c r="H29" s="6">
        <f>VLOOKUP(A29,'K7M-MEN'!A:E,4,FALSE)</f>
        <v>46</v>
      </c>
      <c r="I29" s="18">
        <f t="shared" si="4"/>
        <v>50.549450549450547</v>
      </c>
      <c r="J29" s="6">
        <f t="shared" si="5"/>
        <v>213</v>
      </c>
      <c r="K29" s="18">
        <f t="shared" si="6"/>
        <v>221.01118362977942</v>
      </c>
      <c r="L29" s="6">
        <f t="shared" si="7"/>
        <v>25</v>
      </c>
    </row>
    <row r="30" spans="1:13">
      <c r="A30" s="6">
        <v>35</v>
      </c>
      <c r="B30" s="6" t="str">
        <f t="shared" si="0"/>
        <v>George Leeming</v>
      </c>
      <c r="C30" s="6" t="str">
        <f t="shared" si="1"/>
        <v>UK</v>
      </c>
      <c r="D30" s="6">
        <f>VLOOKUP(A30,'K3M-MEN'!A:E,4,FALSE)</f>
        <v>91</v>
      </c>
      <c r="E30" s="18">
        <f t="shared" si="2"/>
        <v>89.215686274509807</v>
      </c>
      <c r="F30" s="6">
        <f>VLOOKUP(A30,'K5M-MEN'!A:E,4,FALSE)</f>
        <v>72</v>
      </c>
      <c r="G30" s="18">
        <f t="shared" si="3"/>
        <v>77.41935483870968</v>
      </c>
      <c r="H30" s="6">
        <f>VLOOKUP(A30,'K7M-MEN'!A:E,4,FALSE)</f>
        <v>49</v>
      </c>
      <c r="I30" s="18">
        <f t="shared" si="4"/>
        <v>53.846153846153847</v>
      </c>
      <c r="J30" s="6">
        <f t="shared" si="5"/>
        <v>212</v>
      </c>
      <c r="K30" s="18">
        <f t="shared" si="6"/>
        <v>220.48119495937331</v>
      </c>
      <c r="L30" s="6">
        <f t="shared" si="7"/>
        <v>26</v>
      </c>
    </row>
    <row r="31" spans="1:13">
      <c r="A31" s="6">
        <v>21</v>
      </c>
      <c r="B31" s="6" t="str">
        <f t="shared" si="0"/>
        <v>Dan Pegg</v>
      </c>
      <c r="C31" s="6" t="str">
        <f t="shared" si="1"/>
        <v>USA</v>
      </c>
      <c r="D31" s="6">
        <f>VLOOKUP(A31,'K3M-MEN'!A:E,4,FALSE)</f>
        <v>92</v>
      </c>
      <c r="E31" s="18">
        <f t="shared" si="2"/>
        <v>90.196078431372555</v>
      </c>
      <c r="F31" s="6">
        <f>VLOOKUP(A31,'K5M-MEN'!A:E,4,FALSE)</f>
        <v>74</v>
      </c>
      <c r="G31" s="18">
        <f t="shared" si="3"/>
        <v>79.569892473118273</v>
      </c>
      <c r="H31" s="6">
        <f>VLOOKUP(A31,'K7M-MEN'!A:E,4,FALSE)</f>
        <v>45</v>
      </c>
      <c r="I31" s="18">
        <f t="shared" si="4"/>
        <v>49.450549450549453</v>
      </c>
      <c r="J31" s="6">
        <f t="shared" si="5"/>
        <v>211</v>
      </c>
      <c r="K31" s="18">
        <f t="shared" si="6"/>
        <v>219.21652035504027</v>
      </c>
      <c r="L31" s="6">
        <f t="shared" si="7"/>
        <v>27</v>
      </c>
    </row>
    <row r="32" spans="1:13">
      <c r="A32" s="6">
        <v>65</v>
      </c>
      <c r="B32" s="6" t="str">
        <f t="shared" si="0"/>
        <v>Nicolas Le Poac</v>
      </c>
      <c r="C32" s="6" t="str">
        <f t="shared" si="1"/>
        <v>France</v>
      </c>
      <c r="D32" s="6">
        <f>VLOOKUP(A32,'K3M-MEN'!A:E,4,FALSE)</f>
        <v>93</v>
      </c>
      <c r="E32" s="18">
        <f t="shared" si="2"/>
        <v>91.17647058823529</v>
      </c>
      <c r="F32" s="6">
        <f>VLOOKUP(A32,'K5M-MEN'!A:E,4,FALSE)</f>
        <v>70</v>
      </c>
      <c r="G32" s="18">
        <f t="shared" si="3"/>
        <v>75.268817204301072</v>
      </c>
      <c r="H32" s="6">
        <f>VLOOKUP(A32,'K7M-MEN'!A:E,4,FALSE)</f>
        <v>47</v>
      </c>
      <c r="I32" s="18">
        <f t="shared" si="4"/>
        <v>51.648351648351657</v>
      </c>
      <c r="J32" s="6">
        <f t="shared" si="5"/>
        <v>210</v>
      </c>
      <c r="K32" s="18">
        <f t="shared" si="6"/>
        <v>218.09363944088801</v>
      </c>
      <c r="L32" s="6">
        <f t="shared" si="7"/>
        <v>28</v>
      </c>
    </row>
    <row r="33" spans="1:15">
      <c r="A33" s="6">
        <v>68</v>
      </c>
      <c r="B33" s="6" t="str">
        <f t="shared" si="0"/>
        <v>Pascal Bebon</v>
      </c>
      <c r="C33" s="6" t="str">
        <f t="shared" si="1"/>
        <v>France</v>
      </c>
      <c r="D33" s="6">
        <f>VLOOKUP(A33,'K3M-MEN'!A:E,4,FALSE)</f>
        <v>96</v>
      </c>
      <c r="E33" s="18">
        <f t="shared" si="2"/>
        <v>94.117647058823522</v>
      </c>
      <c r="F33" s="6">
        <f>VLOOKUP(A33,'K5M-MEN'!A:E,4,FALSE)</f>
        <v>78</v>
      </c>
      <c r="G33" s="18">
        <f t="shared" si="3"/>
        <v>83.870967741935488</v>
      </c>
      <c r="H33" s="6">
        <f>VLOOKUP(A33,'K7M-MEN'!A:E,4,FALSE)</f>
        <v>36</v>
      </c>
      <c r="I33" s="18">
        <f t="shared" si="4"/>
        <v>39.560439560439562</v>
      </c>
      <c r="J33" s="6">
        <f t="shared" si="5"/>
        <v>210</v>
      </c>
      <c r="K33" s="18">
        <f t="shared" si="6"/>
        <v>217.54905436119859</v>
      </c>
      <c r="L33" s="6">
        <f t="shared" si="7"/>
        <v>29</v>
      </c>
    </row>
    <row r="34" spans="1:15">
      <c r="A34" s="6">
        <v>26</v>
      </c>
      <c r="B34" s="6" t="str">
        <f t="shared" si="0"/>
        <v>David Soyer</v>
      </c>
      <c r="C34" s="6" t="str">
        <f t="shared" si="1"/>
        <v>France</v>
      </c>
      <c r="D34" s="6">
        <f>VLOOKUP(A34,'K3M-MEN'!A:E,4,FALSE)</f>
        <v>95</v>
      </c>
      <c r="E34" s="18">
        <f t="shared" si="2"/>
        <v>93.137254901960787</v>
      </c>
      <c r="F34" s="6">
        <f>VLOOKUP(A34,'K5M-MEN'!A:E,4,FALSE)</f>
        <v>76</v>
      </c>
      <c r="G34" s="18">
        <f t="shared" si="3"/>
        <v>81.72043010752688</v>
      </c>
      <c r="H34" s="6">
        <f>VLOOKUP(A34,'K7M-MEN'!A:E,4,FALSE)</f>
        <v>37</v>
      </c>
      <c r="I34" s="18">
        <f t="shared" si="4"/>
        <v>40.659340659340657</v>
      </c>
      <c r="J34" s="6">
        <f t="shared" si="5"/>
        <v>208</v>
      </c>
      <c r="K34" s="18">
        <f t="shared" si="6"/>
        <v>215.51702566882835</v>
      </c>
      <c r="L34" s="6">
        <f t="shared" si="7"/>
        <v>30</v>
      </c>
    </row>
    <row r="35" spans="1:15">
      <c r="A35" s="6">
        <v>67</v>
      </c>
      <c r="B35" s="6" t="str">
        <f t="shared" si="0"/>
        <v>Owen Channer</v>
      </c>
      <c r="C35" s="6" t="str">
        <f t="shared" si="1"/>
        <v>UK</v>
      </c>
      <c r="D35" s="6">
        <f>VLOOKUP(A35,'K3M-MEN'!A:E,4,FALSE)</f>
        <v>85</v>
      </c>
      <c r="E35" s="18">
        <f t="shared" si="2"/>
        <v>83.333333333333343</v>
      </c>
      <c r="F35" s="6">
        <f>VLOOKUP(A35,'K5M-MEN'!A:E,4,FALSE)</f>
        <v>73</v>
      </c>
      <c r="G35" s="18">
        <f t="shared" si="3"/>
        <v>78.494623655913969</v>
      </c>
      <c r="H35" s="6">
        <f>VLOOKUP(A35,'K7M-MEN'!A:E,4,FALSE)</f>
        <v>46</v>
      </c>
      <c r="I35" s="18">
        <f t="shared" si="4"/>
        <v>50.549450549450547</v>
      </c>
      <c r="J35" s="6">
        <f t="shared" si="5"/>
        <v>204</v>
      </c>
      <c r="K35" s="18">
        <f t="shared" si="6"/>
        <v>212.37740753869784</v>
      </c>
      <c r="L35" s="6">
        <f t="shared" si="7"/>
        <v>31</v>
      </c>
    </row>
    <row r="36" spans="1:15">
      <c r="A36" s="6">
        <v>92</v>
      </c>
      <c r="B36" s="6" t="str">
        <f t="shared" si="0"/>
        <v>Stu Lindsey</v>
      </c>
      <c r="C36" s="6" t="str">
        <f t="shared" si="1"/>
        <v>UK</v>
      </c>
      <c r="D36" s="6">
        <f>VLOOKUP(A36,'K3M-MEN'!A:E,4,FALSE)</f>
        <v>97</v>
      </c>
      <c r="E36" s="18">
        <f t="shared" si="2"/>
        <v>95.098039215686271</v>
      </c>
      <c r="F36" s="6">
        <f>VLOOKUP(A36,'K5M-MEN'!A:E,4,FALSE)</f>
        <v>67</v>
      </c>
      <c r="G36" s="18">
        <f t="shared" si="3"/>
        <v>72.043010752688176</v>
      </c>
      <c r="H36" s="6">
        <f>VLOOKUP(A36,'K7M-MEN'!A:E,4,FALSE)</f>
        <v>41</v>
      </c>
      <c r="I36" s="18">
        <f t="shared" si="4"/>
        <v>45.054945054945058</v>
      </c>
      <c r="J36" s="6">
        <f t="shared" si="5"/>
        <v>205</v>
      </c>
      <c r="K36" s="18">
        <f t="shared" si="6"/>
        <v>212.19599502331948</v>
      </c>
      <c r="L36" s="6">
        <f t="shared" si="7"/>
        <v>32</v>
      </c>
    </row>
    <row r="37" spans="1:15">
      <c r="A37" s="6">
        <v>51</v>
      </c>
      <c r="B37" s="6" t="str">
        <f t="shared" ref="B37:B68" si="8">VLOOKUP(A37,MasterMen,2,FALSE)</f>
        <v>Lee Cheeseman</v>
      </c>
      <c r="C37" s="6" t="str">
        <f t="shared" ref="C37:C68" si="9">VLOOKUP(A37,MasterMen,3,FALSE)</f>
        <v>UK</v>
      </c>
      <c r="D37" s="6">
        <f>VLOOKUP(A37,'K3M-MEN'!A:E,4,FALSE)</f>
        <v>82</v>
      </c>
      <c r="E37" s="18">
        <f t="shared" ref="E37:E68" si="10">SUM(D37/K3MMax)*100</f>
        <v>80.392156862745097</v>
      </c>
      <c r="F37" s="6">
        <f>VLOOKUP(A37,'K5M-MEN'!A:E,4,FALSE)</f>
        <v>73</v>
      </c>
      <c r="G37" s="18">
        <f t="shared" ref="G37:G68" si="11">SUM(F37/K5MMax)*100</f>
        <v>78.494623655913969</v>
      </c>
      <c r="H37" s="6">
        <f>VLOOKUP(A37,'K7M-MEN'!A:E,4,FALSE)</f>
        <v>47</v>
      </c>
      <c r="I37" s="18">
        <f t="shared" ref="I37:I68" si="12">SUM(H37/K7MMax)*100</f>
        <v>51.648351648351657</v>
      </c>
      <c r="J37" s="6">
        <f t="shared" ref="J37:J68" si="13">SUM(D37,F37,H37)</f>
        <v>202</v>
      </c>
      <c r="K37" s="18">
        <f t="shared" ref="K37:K68" si="14">SUM(E37,G37,I37)</f>
        <v>210.53513216701072</v>
      </c>
      <c r="L37" s="6">
        <f t="shared" ref="L37:L68" si="15">RANK(K37,K:K)</f>
        <v>33</v>
      </c>
    </row>
    <row r="38" spans="1:15">
      <c r="A38" s="6">
        <v>83</v>
      </c>
      <c r="B38" s="6" t="str">
        <f t="shared" si="8"/>
        <v>Rick Brister</v>
      </c>
      <c r="C38" s="6" t="str">
        <f t="shared" si="9"/>
        <v>UK</v>
      </c>
      <c r="D38" s="6">
        <f>VLOOKUP(A38,'K3M-MEN'!A:E,4,FALSE)</f>
        <v>89</v>
      </c>
      <c r="E38" s="18">
        <f t="shared" si="10"/>
        <v>87.254901960784309</v>
      </c>
      <c r="F38" s="6">
        <f>VLOOKUP(A38,'K5M-MEN'!A:E,4,FALSE)</f>
        <v>61</v>
      </c>
      <c r="G38" s="18">
        <f t="shared" si="11"/>
        <v>65.591397849462368</v>
      </c>
      <c r="H38" s="6">
        <f>VLOOKUP(A38,'K7M-MEN'!A:E,4,FALSE)</f>
        <v>52</v>
      </c>
      <c r="I38" s="18">
        <f t="shared" si="12"/>
        <v>57.142857142857139</v>
      </c>
      <c r="J38" s="6">
        <f t="shared" si="13"/>
        <v>202</v>
      </c>
      <c r="K38" s="18">
        <f t="shared" si="14"/>
        <v>209.98915695310382</v>
      </c>
      <c r="L38" s="6">
        <f t="shared" si="15"/>
        <v>34</v>
      </c>
    </row>
    <row r="39" spans="1:15">
      <c r="A39" s="6">
        <v>53</v>
      </c>
      <c r="B39" s="6" t="str">
        <f t="shared" si="8"/>
        <v>Marcus Pehart</v>
      </c>
      <c r="C39" s="6" t="str">
        <f t="shared" si="9"/>
        <v>Sweden</v>
      </c>
      <c r="D39" s="6">
        <f>VLOOKUP(A39,'K3M-MEN'!A:E,4,FALSE)</f>
        <v>83</v>
      </c>
      <c r="E39" s="18">
        <f t="shared" si="10"/>
        <v>81.372549019607845</v>
      </c>
      <c r="F39" s="6">
        <f>VLOOKUP(A39,'K5M-MEN'!A:E,4,FALSE)</f>
        <v>71</v>
      </c>
      <c r="G39" s="18">
        <f t="shared" si="11"/>
        <v>76.344086021505376</v>
      </c>
      <c r="H39" s="6">
        <f>VLOOKUP(A39,'K7M-MEN'!A:E,4,FALSE)</f>
        <v>47</v>
      </c>
      <c r="I39" s="18">
        <f t="shared" si="12"/>
        <v>51.648351648351657</v>
      </c>
      <c r="J39" s="6">
        <f t="shared" si="13"/>
        <v>201</v>
      </c>
      <c r="K39" s="18">
        <f t="shared" si="14"/>
        <v>209.36498668946487</v>
      </c>
      <c r="L39" s="6">
        <f t="shared" si="15"/>
        <v>35</v>
      </c>
    </row>
    <row r="40" spans="1:15">
      <c r="A40" s="6">
        <v>48</v>
      </c>
      <c r="B40" s="6" t="str">
        <f t="shared" si="8"/>
        <v>Keith Commons</v>
      </c>
      <c r="C40" s="6" t="str">
        <f t="shared" si="9"/>
        <v>UK</v>
      </c>
      <c r="D40" s="6">
        <f>VLOOKUP(A40,'K3M-MEN'!A:E,4,FALSE)</f>
        <v>86</v>
      </c>
      <c r="E40" s="18">
        <f t="shared" si="10"/>
        <v>84.313725490196077</v>
      </c>
      <c r="F40" s="6">
        <f>VLOOKUP(A40,'K5M-MEN'!A:E,4,FALSE)</f>
        <v>78</v>
      </c>
      <c r="G40" s="18">
        <f t="shared" si="11"/>
        <v>83.870967741935488</v>
      </c>
      <c r="H40" s="6">
        <f>VLOOKUP(A40,'K7M-MEN'!A:E,4,FALSE)</f>
        <v>37</v>
      </c>
      <c r="I40" s="18">
        <f t="shared" si="12"/>
        <v>40.659340659340657</v>
      </c>
      <c r="J40" s="6">
        <f t="shared" si="13"/>
        <v>201</v>
      </c>
      <c r="K40" s="18">
        <f t="shared" si="14"/>
        <v>208.84403389147224</v>
      </c>
      <c r="L40" s="6">
        <f t="shared" si="15"/>
        <v>36</v>
      </c>
    </row>
    <row r="41" spans="1:15">
      <c r="A41" s="6">
        <v>88</v>
      </c>
      <c r="B41" s="6" t="str">
        <f t="shared" si="8"/>
        <v>Roman Zhavnirovskii</v>
      </c>
      <c r="C41" s="6" t="str">
        <f t="shared" si="9"/>
        <v>Russia</v>
      </c>
      <c r="D41" s="6">
        <f>VLOOKUP(A41,'K3M-MEN'!A:E,4,FALSE)</f>
        <v>89</v>
      </c>
      <c r="E41" s="18">
        <f t="shared" si="10"/>
        <v>87.254901960784309</v>
      </c>
      <c r="F41" s="6">
        <f>VLOOKUP(A41,'K5M-MEN'!A:E,4,FALSE)</f>
        <v>65</v>
      </c>
      <c r="G41" s="18">
        <f t="shared" si="11"/>
        <v>69.892473118279568</v>
      </c>
      <c r="H41" s="6">
        <f>VLOOKUP(A41,'K7M-MEN'!A:E,4,FALSE)</f>
        <v>47</v>
      </c>
      <c r="I41" s="18">
        <f t="shared" si="12"/>
        <v>51.648351648351657</v>
      </c>
      <c r="J41" s="6">
        <f t="shared" si="13"/>
        <v>201</v>
      </c>
      <c r="K41" s="18">
        <f t="shared" si="14"/>
        <v>208.79572672741551</v>
      </c>
      <c r="L41" s="6">
        <f t="shared" si="15"/>
        <v>37</v>
      </c>
    </row>
    <row r="42" spans="1:15">
      <c r="A42" s="6">
        <v>63</v>
      </c>
      <c r="B42" s="6" t="str">
        <f t="shared" si="8"/>
        <v>Mo Gagawara</v>
      </c>
      <c r="C42" s="6" t="str">
        <f t="shared" si="9"/>
        <v>UK</v>
      </c>
      <c r="D42" s="6">
        <f>VLOOKUP(A42,'K3M-MEN'!A:E,4,FALSE)</f>
        <v>88</v>
      </c>
      <c r="E42" s="18">
        <f t="shared" si="10"/>
        <v>86.274509803921575</v>
      </c>
      <c r="F42" s="6">
        <f>VLOOKUP(A42,'K5M-MEN'!A:E,4,FALSE)</f>
        <v>66</v>
      </c>
      <c r="G42" s="18">
        <f t="shared" si="11"/>
        <v>70.967741935483872</v>
      </c>
      <c r="H42" s="6">
        <f>VLOOKUP(A42,'K7M-MEN'!A:E,4,FALSE)</f>
        <v>45</v>
      </c>
      <c r="I42" s="18">
        <f t="shared" si="12"/>
        <v>49.450549450549453</v>
      </c>
      <c r="J42" s="6">
        <f t="shared" si="13"/>
        <v>199</v>
      </c>
      <c r="K42" s="18">
        <f t="shared" si="14"/>
        <v>206.69280118995491</v>
      </c>
      <c r="L42" s="6">
        <f t="shared" si="15"/>
        <v>38</v>
      </c>
    </row>
    <row r="43" spans="1:15">
      <c r="A43" s="6">
        <v>79</v>
      </c>
      <c r="B43" s="6" t="str">
        <f t="shared" si="8"/>
        <v>Raphael Hue</v>
      </c>
      <c r="C43" s="6" t="str">
        <f t="shared" si="9"/>
        <v>France</v>
      </c>
      <c r="D43" s="6">
        <f>VLOOKUP(A43,'K3M-MEN'!A:E,4,FALSE)</f>
        <v>93</v>
      </c>
      <c r="E43" s="18">
        <f t="shared" si="10"/>
        <v>91.17647058823529</v>
      </c>
      <c r="F43" s="6">
        <f>VLOOKUP(A43,'K5M-MEN'!A:E,4,FALSE)</f>
        <v>67</v>
      </c>
      <c r="G43" s="18">
        <f t="shared" si="11"/>
        <v>72.043010752688176</v>
      </c>
      <c r="H43" s="6">
        <f>VLOOKUP(A43,'K7M-MEN'!A:E,4,FALSE)</f>
        <v>38</v>
      </c>
      <c r="I43" s="18">
        <f t="shared" si="12"/>
        <v>41.758241758241759</v>
      </c>
      <c r="J43" s="6">
        <f t="shared" si="13"/>
        <v>198</v>
      </c>
      <c r="K43" s="18">
        <f t="shared" si="14"/>
        <v>204.97772309916522</v>
      </c>
      <c r="L43" s="6">
        <f t="shared" si="15"/>
        <v>39</v>
      </c>
    </row>
    <row r="44" spans="1:15">
      <c r="A44" s="6">
        <v>73</v>
      </c>
      <c r="B44" s="6" t="str">
        <f t="shared" si="8"/>
        <v>Paul Swain</v>
      </c>
      <c r="C44" s="6" t="str">
        <f t="shared" si="9"/>
        <v>UK</v>
      </c>
      <c r="D44" s="6">
        <f>VLOOKUP(A44,'K3M-MEN'!A:E,4,FALSE)</f>
        <v>95</v>
      </c>
      <c r="E44" s="18">
        <f t="shared" si="10"/>
        <v>93.137254901960787</v>
      </c>
      <c r="F44" s="6">
        <f>VLOOKUP(A44,'K5M-MEN'!A:E,4,FALSE)</f>
        <v>57</v>
      </c>
      <c r="G44" s="18">
        <f t="shared" si="11"/>
        <v>61.29032258064516</v>
      </c>
      <c r="H44" s="6">
        <f>VLOOKUP(A44,'K7M-MEN'!A:E,4,FALSE)</f>
        <v>44</v>
      </c>
      <c r="I44" s="18">
        <f t="shared" si="12"/>
        <v>48.35164835164835</v>
      </c>
      <c r="J44" s="6">
        <f t="shared" si="13"/>
        <v>196</v>
      </c>
      <c r="K44" s="18">
        <f t="shared" si="14"/>
        <v>202.77922583425431</v>
      </c>
      <c r="L44" s="6">
        <f t="shared" si="15"/>
        <v>40</v>
      </c>
    </row>
    <row r="45" spans="1:15">
      <c r="A45" s="6">
        <v>85</v>
      </c>
      <c r="B45" s="6" t="str">
        <f t="shared" si="8"/>
        <v>Roger Arnay</v>
      </c>
      <c r="C45" s="6" t="str">
        <f t="shared" si="9"/>
        <v>UK</v>
      </c>
      <c r="D45" s="6">
        <f>VLOOKUP(A45,'K3M-MEN'!A:E,4,FALSE)</f>
        <v>91</v>
      </c>
      <c r="E45" s="18">
        <f t="shared" si="10"/>
        <v>89.215686274509807</v>
      </c>
      <c r="F45" s="6">
        <f>VLOOKUP(A45,'K5M-MEN'!A:E,4,FALSE)</f>
        <v>79</v>
      </c>
      <c r="G45" s="18">
        <f t="shared" si="11"/>
        <v>84.946236559139791</v>
      </c>
      <c r="H45" s="6">
        <f>VLOOKUP(A45,'K7M-MEN'!A:E,4,FALSE)</f>
        <v>24</v>
      </c>
      <c r="I45" s="18">
        <f t="shared" si="12"/>
        <v>26.373626373626376</v>
      </c>
      <c r="J45" s="6">
        <f t="shared" si="13"/>
        <v>194</v>
      </c>
      <c r="K45" s="18">
        <f t="shared" si="14"/>
        <v>200.53554920727598</v>
      </c>
      <c r="L45" s="6">
        <f t="shared" si="15"/>
        <v>41</v>
      </c>
    </row>
    <row r="46" spans="1:15">
      <c r="A46" s="6">
        <v>15</v>
      </c>
      <c r="B46" s="6" t="str">
        <f t="shared" si="8"/>
        <v>Christian Bordier</v>
      </c>
      <c r="C46" s="6" t="str">
        <f t="shared" si="9"/>
        <v>France</v>
      </c>
      <c r="D46" s="6">
        <f>VLOOKUP(A46,'K3M-MEN'!A:E,4,FALSE)</f>
        <v>87</v>
      </c>
      <c r="E46" s="18">
        <f t="shared" si="10"/>
        <v>85.294117647058826</v>
      </c>
      <c r="F46" s="6">
        <f>VLOOKUP(A46,'K5M-MEN'!A:E,4,FALSE)</f>
        <v>55</v>
      </c>
      <c r="G46" s="18">
        <f t="shared" si="11"/>
        <v>59.13978494623656</v>
      </c>
      <c r="H46" s="6">
        <f>VLOOKUP(A46,'K7M-MEN'!A:E,4,FALSE)</f>
        <v>51</v>
      </c>
      <c r="I46" s="18">
        <f t="shared" si="12"/>
        <v>56.043956043956044</v>
      </c>
      <c r="J46" s="6">
        <f t="shared" si="13"/>
        <v>193</v>
      </c>
      <c r="K46" s="18">
        <f t="shared" si="14"/>
        <v>200.47785863725142</v>
      </c>
      <c r="L46" s="6">
        <f t="shared" si="15"/>
        <v>42</v>
      </c>
      <c r="O46" s="10">
        <f>SUM(236,193)</f>
        <v>429</v>
      </c>
    </row>
    <row r="47" spans="1:15">
      <c r="A47" s="6">
        <v>90</v>
      </c>
      <c r="B47" s="6" t="str">
        <f t="shared" si="8"/>
        <v>Bronsart Ruddy</v>
      </c>
      <c r="C47" s="6" t="str">
        <f t="shared" si="9"/>
        <v>Belgium</v>
      </c>
      <c r="D47" s="6">
        <f>VLOOKUP(A47,'K3M-MEN'!A:E,4,FALSE)</f>
        <v>94</v>
      </c>
      <c r="E47" s="18">
        <f t="shared" si="10"/>
        <v>92.156862745098039</v>
      </c>
      <c r="F47" s="6">
        <f>VLOOKUP(A47,'K5M-MEN'!A:E,4,FALSE)</f>
        <v>56</v>
      </c>
      <c r="G47" s="18">
        <f t="shared" si="11"/>
        <v>60.215053763440864</v>
      </c>
      <c r="H47" s="6">
        <f>VLOOKUP(A47,'K7M-MEN'!A:E,4,FALSE)</f>
        <v>40</v>
      </c>
      <c r="I47" s="18">
        <f t="shared" si="12"/>
        <v>43.956043956043956</v>
      </c>
      <c r="J47" s="6">
        <f t="shared" si="13"/>
        <v>190</v>
      </c>
      <c r="K47" s="18">
        <f t="shared" si="14"/>
        <v>196.32796046458287</v>
      </c>
      <c r="L47" s="6">
        <f t="shared" si="15"/>
        <v>43</v>
      </c>
    </row>
    <row r="48" spans="1:15">
      <c r="A48" s="6">
        <v>17</v>
      </c>
      <c r="B48" s="6" t="str">
        <f t="shared" si="8"/>
        <v>Christophe de Félices</v>
      </c>
      <c r="C48" s="6" t="str">
        <f t="shared" si="9"/>
        <v>France</v>
      </c>
      <c r="D48" s="6">
        <f>VLOOKUP(A48,'K3M-MEN'!A:E,4,FALSE)</f>
        <v>69</v>
      </c>
      <c r="E48" s="18">
        <f t="shared" si="10"/>
        <v>67.64705882352942</v>
      </c>
      <c r="F48" s="6">
        <f>VLOOKUP(A48,'K5M-MEN'!A:E,4,FALSE)</f>
        <v>72</v>
      </c>
      <c r="G48" s="18">
        <f t="shared" si="11"/>
        <v>77.41935483870968</v>
      </c>
      <c r="H48" s="6">
        <f>VLOOKUP(A48,'K7M-MEN'!A:E,4,FALSE)</f>
        <v>45</v>
      </c>
      <c r="I48" s="18">
        <f t="shared" si="12"/>
        <v>49.450549450549453</v>
      </c>
      <c r="J48" s="6">
        <f t="shared" si="13"/>
        <v>186</v>
      </c>
      <c r="K48" s="18">
        <f t="shared" si="14"/>
        <v>194.51696311278855</v>
      </c>
      <c r="L48" s="6">
        <f t="shared" si="15"/>
        <v>44</v>
      </c>
    </row>
    <row r="49" spans="1:12">
      <c r="A49" s="6">
        <v>75</v>
      </c>
      <c r="B49" s="6" t="str">
        <f t="shared" si="8"/>
        <v>Peter Thor</v>
      </c>
      <c r="C49" s="6" t="str">
        <f t="shared" si="9"/>
        <v>Sweden</v>
      </c>
      <c r="D49" s="6">
        <f>VLOOKUP(A49,'K3M-MEN'!A:E,4,FALSE)</f>
        <v>79</v>
      </c>
      <c r="E49" s="18">
        <f t="shared" si="10"/>
        <v>77.450980392156865</v>
      </c>
      <c r="F49" s="6">
        <f>VLOOKUP(A49,'K5M-MEN'!A:E,4,FALSE)</f>
        <v>72</v>
      </c>
      <c r="G49" s="18">
        <f t="shared" si="11"/>
        <v>77.41935483870968</v>
      </c>
      <c r="H49" s="6">
        <f>VLOOKUP(A49,'K7M-MEN'!A:E,4,FALSE)</f>
        <v>36</v>
      </c>
      <c r="I49" s="18">
        <f t="shared" si="12"/>
        <v>39.560439560439562</v>
      </c>
      <c r="J49" s="6">
        <f t="shared" si="13"/>
        <v>187</v>
      </c>
      <c r="K49" s="18">
        <f t="shared" si="14"/>
        <v>194.43077479130611</v>
      </c>
      <c r="L49" s="6">
        <f t="shared" si="15"/>
        <v>45</v>
      </c>
    </row>
    <row r="50" spans="1:12">
      <c r="A50" s="6">
        <v>96</v>
      </c>
      <c r="B50" s="6" t="str">
        <f t="shared" si="8"/>
        <v>Viktor Latanskiy</v>
      </c>
      <c r="C50" s="6" t="str">
        <f t="shared" si="9"/>
        <v>Russia</v>
      </c>
      <c r="D50" s="6">
        <f>VLOOKUP(A50,'K3M-MEN'!A:E,4,FALSE)</f>
        <v>87</v>
      </c>
      <c r="E50" s="18">
        <f t="shared" si="10"/>
        <v>85.294117647058826</v>
      </c>
      <c r="F50" s="6">
        <f>VLOOKUP(A50,'K5M-MEN'!A:E,4,FALSE)</f>
        <v>57</v>
      </c>
      <c r="G50" s="18">
        <f t="shared" si="11"/>
        <v>61.29032258064516</v>
      </c>
      <c r="H50" s="6">
        <f>VLOOKUP(A50,'K7M-MEN'!A:E,4,FALSE)</f>
        <v>41</v>
      </c>
      <c r="I50" s="18">
        <f t="shared" si="12"/>
        <v>45.054945054945058</v>
      </c>
      <c r="J50" s="6">
        <f t="shared" si="13"/>
        <v>185</v>
      </c>
      <c r="K50" s="18">
        <f t="shared" si="14"/>
        <v>191.63938528264904</v>
      </c>
      <c r="L50" s="6">
        <f t="shared" si="15"/>
        <v>46</v>
      </c>
    </row>
    <row r="51" spans="1:12">
      <c r="A51" s="6">
        <v>42</v>
      </c>
      <c r="B51" s="6" t="str">
        <f t="shared" si="8"/>
        <v>Jesse Eng</v>
      </c>
      <c r="C51" s="6" t="str">
        <f t="shared" si="9"/>
        <v>USA</v>
      </c>
      <c r="D51" s="6">
        <f>VLOOKUP(A51,'K3M-MEN'!A:E,4,FALSE)</f>
        <v>88</v>
      </c>
      <c r="E51" s="18">
        <f t="shared" si="10"/>
        <v>86.274509803921575</v>
      </c>
      <c r="F51" s="6">
        <f>VLOOKUP(A51,'K5M-MEN'!A:E,4,FALSE)</f>
        <v>62</v>
      </c>
      <c r="G51" s="18">
        <f t="shared" si="11"/>
        <v>66.666666666666657</v>
      </c>
      <c r="H51" s="6">
        <f>VLOOKUP(A51,'K7M-MEN'!A:E,4,FALSE)</f>
        <v>35</v>
      </c>
      <c r="I51" s="18">
        <f t="shared" si="12"/>
        <v>38.461538461538467</v>
      </c>
      <c r="J51" s="6">
        <f t="shared" si="13"/>
        <v>185</v>
      </c>
      <c r="K51" s="18">
        <f t="shared" si="14"/>
        <v>191.40271493212668</v>
      </c>
      <c r="L51" s="6">
        <f t="shared" si="15"/>
        <v>47</v>
      </c>
    </row>
    <row r="52" spans="1:12">
      <c r="A52" s="6">
        <v>95</v>
      </c>
      <c r="B52" s="6" t="str">
        <f t="shared" si="8"/>
        <v>Tom Manley</v>
      </c>
      <c r="C52" s="6" t="str">
        <f t="shared" si="9"/>
        <v>UK</v>
      </c>
      <c r="D52" s="6">
        <f>VLOOKUP(A52,'K3M-MEN'!A:E,4,FALSE)</f>
        <v>87</v>
      </c>
      <c r="E52" s="18">
        <f t="shared" si="10"/>
        <v>85.294117647058826</v>
      </c>
      <c r="F52" s="6">
        <f>VLOOKUP(A52,'K5M-MEN'!A:E,4,FALSE)</f>
        <v>69</v>
      </c>
      <c r="G52" s="18">
        <f t="shared" si="11"/>
        <v>74.193548387096769</v>
      </c>
      <c r="H52" s="6">
        <f>VLOOKUP(A52,'K7M-MEN'!A:E,4,FALSE)</f>
        <v>29</v>
      </c>
      <c r="I52" s="18">
        <f t="shared" si="12"/>
        <v>31.868131868131865</v>
      </c>
      <c r="J52" s="6">
        <f t="shared" si="13"/>
        <v>185</v>
      </c>
      <c r="K52" s="18">
        <f t="shared" si="14"/>
        <v>191.35579790228746</v>
      </c>
      <c r="L52" s="6">
        <f t="shared" si="15"/>
        <v>48</v>
      </c>
    </row>
    <row r="53" spans="1:12">
      <c r="A53" s="6">
        <v>71</v>
      </c>
      <c r="B53" s="6" t="str">
        <f t="shared" si="8"/>
        <v>Paul Robinson</v>
      </c>
      <c r="C53" s="6" t="str">
        <f t="shared" si="9"/>
        <v>UK</v>
      </c>
      <c r="D53" s="6">
        <f>VLOOKUP(A53,'K3M-MEN'!A:E,4,FALSE)</f>
        <v>80</v>
      </c>
      <c r="E53" s="18">
        <f t="shared" si="10"/>
        <v>78.431372549019613</v>
      </c>
      <c r="F53" s="6">
        <f>VLOOKUP(A53,'K5M-MEN'!A:E,4,FALSE)</f>
        <v>60</v>
      </c>
      <c r="G53" s="18">
        <f t="shared" si="11"/>
        <v>64.516129032258064</v>
      </c>
      <c r="H53" s="6">
        <f>VLOOKUP(A53,'K7M-MEN'!A:E,4,FALSE)</f>
        <v>41</v>
      </c>
      <c r="I53" s="18">
        <f t="shared" si="12"/>
        <v>45.054945054945058</v>
      </c>
      <c r="J53" s="6">
        <f t="shared" si="13"/>
        <v>181</v>
      </c>
      <c r="K53" s="18">
        <f t="shared" si="14"/>
        <v>188.00244663622271</v>
      </c>
      <c r="L53" s="6">
        <f t="shared" si="15"/>
        <v>49</v>
      </c>
    </row>
    <row r="54" spans="1:12">
      <c r="A54" s="6">
        <v>6</v>
      </c>
      <c r="B54" s="6" t="str">
        <f t="shared" si="8"/>
        <v>Antoine Hertz</v>
      </c>
      <c r="C54" s="6" t="str">
        <f t="shared" si="9"/>
        <v>France</v>
      </c>
      <c r="D54" s="6">
        <f>VLOOKUP(A54,'K3M-MEN'!A:E,4,FALSE)</f>
        <v>83</v>
      </c>
      <c r="E54" s="18">
        <f t="shared" si="10"/>
        <v>81.372549019607845</v>
      </c>
      <c r="F54" s="6">
        <f>VLOOKUP(A54,'K5M-MEN'!A:E,4,FALSE)</f>
        <v>65</v>
      </c>
      <c r="G54" s="18">
        <f t="shared" si="11"/>
        <v>69.892473118279568</v>
      </c>
      <c r="H54" s="6">
        <f>VLOOKUP(A54,'K7M-MEN'!A:E,4,FALSE)</f>
        <v>33</v>
      </c>
      <c r="I54" s="18">
        <f t="shared" si="12"/>
        <v>36.263736263736263</v>
      </c>
      <c r="J54" s="6">
        <f t="shared" si="13"/>
        <v>181</v>
      </c>
      <c r="K54" s="18">
        <f t="shared" si="14"/>
        <v>187.52875840162366</v>
      </c>
      <c r="L54" s="6">
        <f t="shared" si="15"/>
        <v>50</v>
      </c>
    </row>
    <row r="55" spans="1:12">
      <c r="A55" s="6">
        <v>200</v>
      </c>
      <c r="B55" s="6" t="str">
        <f t="shared" si="8"/>
        <v>Martial Mauger</v>
      </c>
      <c r="C55" s="6" t="str">
        <f t="shared" si="9"/>
        <v>France</v>
      </c>
      <c r="D55" s="6">
        <f>VLOOKUP(A55,'K3M-MEN'!A:E,4,FALSE)</f>
        <v>90</v>
      </c>
      <c r="E55" s="18">
        <f t="shared" si="10"/>
        <v>88.235294117647058</v>
      </c>
      <c r="F55" s="6">
        <f>VLOOKUP(A55,'K5M-MEN'!A:E,4,FALSE)</f>
        <v>65</v>
      </c>
      <c r="G55" s="18">
        <f t="shared" si="11"/>
        <v>69.892473118279568</v>
      </c>
      <c r="H55" s="6">
        <f>VLOOKUP(A55,'K7M-MEN'!A:E,4,FALSE)</f>
        <v>23</v>
      </c>
      <c r="I55" s="18">
        <f t="shared" si="12"/>
        <v>25.274725274725274</v>
      </c>
      <c r="J55" s="6">
        <f t="shared" si="13"/>
        <v>178</v>
      </c>
      <c r="K55" s="18">
        <f t="shared" si="14"/>
        <v>183.40249251065191</v>
      </c>
      <c r="L55" s="6">
        <f t="shared" si="15"/>
        <v>51</v>
      </c>
    </row>
    <row r="56" spans="1:12">
      <c r="A56" s="6">
        <v>38</v>
      </c>
      <c r="B56" s="6" t="str">
        <f t="shared" si="8"/>
        <v>Greg Baxter</v>
      </c>
      <c r="C56" s="6" t="str">
        <f t="shared" si="9"/>
        <v>UK</v>
      </c>
      <c r="D56" s="6">
        <f>VLOOKUP(A56,'K3M-MEN'!A:E,4,FALSE)</f>
        <v>79</v>
      </c>
      <c r="E56" s="18">
        <f t="shared" si="10"/>
        <v>77.450980392156865</v>
      </c>
      <c r="F56" s="6">
        <f>VLOOKUP(A56,'K5M-MEN'!A:E,4,FALSE)</f>
        <v>63</v>
      </c>
      <c r="G56" s="18">
        <f t="shared" si="11"/>
        <v>67.741935483870961</v>
      </c>
      <c r="H56" s="6">
        <f>VLOOKUP(A56,'K7M-MEN'!A:E,4,FALSE)</f>
        <v>34</v>
      </c>
      <c r="I56" s="18">
        <f t="shared" si="12"/>
        <v>37.362637362637365</v>
      </c>
      <c r="J56" s="6">
        <f t="shared" si="13"/>
        <v>176</v>
      </c>
      <c r="K56" s="18">
        <f t="shared" si="14"/>
        <v>182.5555532386652</v>
      </c>
      <c r="L56" s="6">
        <f t="shared" si="15"/>
        <v>52</v>
      </c>
    </row>
    <row r="57" spans="1:12">
      <c r="A57" s="6">
        <v>19</v>
      </c>
      <c r="B57" s="6" t="str">
        <f t="shared" si="8"/>
        <v>Christophe Morcamp</v>
      </c>
      <c r="C57" s="6" t="str">
        <f t="shared" si="9"/>
        <v>France</v>
      </c>
      <c r="D57" s="6">
        <f>VLOOKUP(A57,'K3M-MEN'!A:E,4,FALSE)</f>
        <v>74</v>
      </c>
      <c r="E57" s="18">
        <f t="shared" si="10"/>
        <v>72.549019607843135</v>
      </c>
      <c r="F57" s="6">
        <f>VLOOKUP(A57,'K5M-MEN'!A:E,4,FALSE)</f>
        <v>55</v>
      </c>
      <c r="G57" s="18">
        <f t="shared" si="11"/>
        <v>59.13978494623656</v>
      </c>
      <c r="H57" s="6">
        <f>VLOOKUP(A57,'K7M-MEN'!A:E,4,FALSE)</f>
        <v>44</v>
      </c>
      <c r="I57" s="18">
        <f t="shared" si="12"/>
        <v>48.35164835164835</v>
      </c>
      <c r="J57" s="6">
        <f t="shared" si="13"/>
        <v>173</v>
      </c>
      <c r="K57" s="18">
        <f t="shared" si="14"/>
        <v>180.04045290572805</v>
      </c>
      <c r="L57" s="6">
        <f t="shared" si="15"/>
        <v>53</v>
      </c>
    </row>
    <row r="58" spans="1:12">
      <c r="A58" s="6">
        <v>84</v>
      </c>
      <c r="B58" s="6" t="str">
        <f t="shared" si="8"/>
        <v>Rick Lemberg</v>
      </c>
      <c r="C58" s="6" t="str">
        <f t="shared" si="9"/>
        <v>USA</v>
      </c>
      <c r="D58" s="6">
        <f>VLOOKUP(A58,'K3M-MEN'!A:E,4,FALSE)</f>
        <v>85</v>
      </c>
      <c r="E58" s="18">
        <f t="shared" si="10"/>
        <v>83.333333333333343</v>
      </c>
      <c r="F58" s="6">
        <f>VLOOKUP(A58,'K5M-MEN'!A:E,4,FALSE)</f>
        <v>60</v>
      </c>
      <c r="G58" s="18">
        <f t="shared" si="11"/>
        <v>64.516129032258064</v>
      </c>
      <c r="H58" s="6">
        <f>VLOOKUP(A58,'K7M-MEN'!A:E,4,FALSE)</f>
        <v>27</v>
      </c>
      <c r="I58" s="18">
        <f t="shared" si="12"/>
        <v>29.670329670329672</v>
      </c>
      <c r="J58" s="6">
        <f t="shared" si="13"/>
        <v>172</v>
      </c>
      <c r="K58" s="18">
        <f t="shared" si="14"/>
        <v>177.51979203592109</v>
      </c>
      <c r="L58" s="6">
        <f t="shared" si="15"/>
        <v>54</v>
      </c>
    </row>
    <row r="59" spans="1:12">
      <c r="A59" s="6">
        <v>33</v>
      </c>
      <c r="B59" s="6" t="str">
        <f t="shared" si="8"/>
        <v>Gareth Hawkes</v>
      </c>
      <c r="C59" s="6" t="str">
        <f t="shared" si="9"/>
        <v>UK</v>
      </c>
      <c r="D59" s="6">
        <f>VLOOKUP(A59,'K3M-MEN'!A:E,4,FALSE)</f>
        <v>92</v>
      </c>
      <c r="E59" s="18">
        <f t="shared" si="10"/>
        <v>90.196078431372555</v>
      </c>
      <c r="F59" s="6">
        <f>VLOOKUP(A59,'K5M-MEN'!A:E,4,FALSE)</f>
        <v>53</v>
      </c>
      <c r="G59" s="18">
        <f t="shared" si="11"/>
        <v>56.98924731182796</v>
      </c>
      <c r="H59" s="6">
        <f>VLOOKUP(A59,'K7M-MEN'!A:E,4,FALSE)</f>
        <v>27</v>
      </c>
      <c r="I59" s="18">
        <f t="shared" si="12"/>
        <v>29.670329670329672</v>
      </c>
      <c r="J59" s="6">
        <f t="shared" si="13"/>
        <v>172</v>
      </c>
      <c r="K59" s="18">
        <f t="shared" si="14"/>
        <v>176.85565541353017</v>
      </c>
      <c r="L59" s="6">
        <f t="shared" si="15"/>
        <v>55</v>
      </c>
    </row>
    <row r="60" spans="1:12">
      <c r="A60" s="6">
        <v>3</v>
      </c>
      <c r="B60" s="6" t="str">
        <f t="shared" si="8"/>
        <v>Adam Rohárik</v>
      </c>
      <c r="C60" s="6" t="str">
        <f t="shared" si="9"/>
        <v>Slovakia</v>
      </c>
      <c r="D60" s="6">
        <f>VLOOKUP(A60,'K3M-MEN'!A:E,4,FALSE)</f>
        <v>72</v>
      </c>
      <c r="E60" s="18">
        <f t="shared" si="10"/>
        <v>70.588235294117652</v>
      </c>
      <c r="F60" s="6">
        <f>VLOOKUP(A60,'K5M-MEN'!A:E,4,FALSE)</f>
        <v>70</v>
      </c>
      <c r="G60" s="18">
        <f t="shared" si="11"/>
        <v>75.268817204301072</v>
      </c>
      <c r="H60" s="6">
        <f>VLOOKUP(A60,'K7M-MEN'!A:E,4,FALSE)</f>
        <v>28</v>
      </c>
      <c r="I60" s="18">
        <f t="shared" si="12"/>
        <v>30.76923076923077</v>
      </c>
      <c r="J60" s="6">
        <f t="shared" si="13"/>
        <v>170</v>
      </c>
      <c r="K60" s="18">
        <f t="shared" si="14"/>
        <v>176.62628326764951</v>
      </c>
      <c r="L60" s="6">
        <f t="shared" si="15"/>
        <v>56</v>
      </c>
    </row>
    <row r="61" spans="1:12">
      <c r="A61" s="6">
        <v>72</v>
      </c>
      <c r="B61" s="6" t="str">
        <f t="shared" si="8"/>
        <v>Paul Simpkins</v>
      </c>
      <c r="C61" s="6" t="str">
        <f t="shared" si="9"/>
        <v>UK</v>
      </c>
      <c r="D61" s="6">
        <f>VLOOKUP(A61,'K3M-MEN'!A:E,4,FALSE)</f>
        <v>84</v>
      </c>
      <c r="E61" s="18">
        <f t="shared" si="10"/>
        <v>82.35294117647058</v>
      </c>
      <c r="F61" s="6">
        <f>VLOOKUP(A61,'K5M-MEN'!A:E,4,FALSE)</f>
        <v>64</v>
      </c>
      <c r="G61" s="18">
        <f t="shared" si="11"/>
        <v>68.817204301075279</v>
      </c>
      <c r="H61" s="6">
        <f>VLOOKUP(A61,'K7M-MEN'!A:E,4,FALSE)</f>
        <v>22</v>
      </c>
      <c r="I61" s="18">
        <f t="shared" si="12"/>
        <v>24.175824175824175</v>
      </c>
      <c r="J61" s="6">
        <f t="shared" si="13"/>
        <v>170</v>
      </c>
      <c r="K61" s="18">
        <f t="shared" si="14"/>
        <v>175.34596965337005</v>
      </c>
      <c r="L61" s="6">
        <f t="shared" si="15"/>
        <v>57</v>
      </c>
    </row>
    <row r="62" spans="1:12">
      <c r="A62" s="6">
        <v>37</v>
      </c>
      <c r="B62" s="6" t="str">
        <f t="shared" si="8"/>
        <v>Graham Monkman</v>
      </c>
      <c r="C62" s="6" t="str">
        <f t="shared" si="9"/>
        <v>UK</v>
      </c>
      <c r="D62" s="6">
        <f>VLOOKUP(A62,'K3M-MEN'!A:E,4,FALSE)</f>
        <v>78</v>
      </c>
      <c r="E62" s="18">
        <f t="shared" si="10"/>
        <v>76.470588235294116</v>
      </c>
      <c r="F62" s="6">
        <f>VLOOKUP(A62,'K5M-MEN'!A:E,4,FALSE)</f>
        <v>70</v>
      </c>
      <c r="G62" s="18">
        <f t="shared" si="11"/>
        <v>75.268817204301072</v>
      </c>
      <c r="H62" s="6">
        <f>VLOOKUP(A62,'K7M-MEN'!A:E,4,FALSE)</f>
        <v>18</v>
      </c>
      <c r="I62" s="18">
        <f t="shared" si="12"/>
        <v>19.780219780219781</v>
      </c>
      <c r="J62" s="6">
        <f t="shared" si="13"/>
        <v>166</v>
      </c>
      <c r="K62" s="18">
        <f t="shared" si="14"/>
        <v>171.519625219815</v>
      </c>
      <c r="L62" s="6">
        <f t="shared" si="15"/>
        <v>58</v>
      </c>
    </row>
    <row r="63" spans="1:12">
      <c r="A63" s="6">
        <v>50</v>
      </c>
      <c r="B63" s="6" t="str">
        <f t="shared" si="8"/>
        <v>Le Gallo Gurvand</v>
      </c>
      <c r="C63" s="6" t="str">
        <f t="shared" si="9"/>
        <v>France</v>
      </c>
      <c r="D63" s="6">
        <f>VLOOKUP(A63,'K3M-MEN'!A:E,4,FALSE)</f>
        <v>89</v>
      </c>
      <c r="E63" s="18">
        <f t="shared" si="10"/>
        <v>87.254901960784309</v>
      </c>
      <c r="F63" s="6">
        <f>VLOOKUP(A63,'K5M-MEN'!A:E,4,FALSE)</f>
        <v>54</v>
      </c>
      <c r="G63" s="18">
        <f t="shared" si="11"/>
        <v>58.064516129032263</v>
      </c>
      <c r="H63" s="6">
        <f>VLOOKUP(A63,'K7M-MEN'!A:E,4,FALSE)</f>
        <v>22</v>
      </c>
      <c r="I63" s="18">
        <f t="shared" si="12"/>
        <v>24.175824175824175</v>
      </c>
      <c r="J63" s="6">
        <f t="shared" si="13"/>
        <v>165</v>
      </c>
      <c r="K63" s="18">
        <f t="shared" si="14"/>
        <v>169.49524226564074</v>
      </c>
      <c r="L63" s="6">
        <f t="shared" si="15"/>
        <v>59</v>
      </c>
    </row>
    <row r="64" spans="1:12">
      <c r="A64" s="6">
        <v>46</v>
      </c>
      <c r="B64" s="6" t="str">
        <f t="shared" si="8"/>
        <v>Jonathan Grasset</v>
      </c>
      <c r="C64" s="6" t="str">
        <f t="shared" si="9"/>
        <v>France</v>
      </c>
      <c r="D64" s="6">
        <f>VLOOKUP(A64,'K3M-MEN'!A:E,4,FALSE)</f>
        <v>84</v>
      </c>
      <c r="E64" s="18">
        <f t="shared" si="10"/>
        <v>82.35294117647058</v>
      </c>
      <c r="F64" s="6">
        <f>VLOOKUP(A64,'K5M-MEN'!A:E,4,FALSE)</f>
        <v>39</v>
      </c>
      <c r="G64" s="18">
        <f t="shared" si="11"/>
        <v>41.935483870967744</v>
      </c>
      <c r="H64" s="6">
        <f>VLOOKUP(A64,'K7M-MEN'!A:E,4,FALSE)</f>
        <v>32</v>
      </c>
      <c r="I64" s="18">
        <f t="shared" si="12"/>
        <v>35.164835164835168</v>
      </c>
      <c r="J64" s="6">
        <f t="shared" si="13"/>
        <v>155</v>
      </c>
      <c r="K64" s="18">
        <f t="shared" si="14"/>
        <v>159.45326021227351</v>
      </c>
      <c r="L64" s="6">
        <f t="shared" si="15"/>
        <v>60</v>
      </c>
    </row>
    <row r="65" spans="1:12">
      <c r="A65" s="6">
        <v>66</v>
      </c>
      <c r="B65" s="6" t="str">
        <f t="shared" si="8"/>
        <v>Norbert Wolff</v>
      </c>
      <c r="C65" s="6" t="str">
        <f t="shared" si="9"/>
        <v>Germany</v>
      </c>
      <c r="D65" s="6">
        <f>VLOOKUP(A65,'K3M-MEN'!A:E,4,FALSE)</f>
        <v>81</v>
      </c>
      <c r="E65" s="18">
        <f t="shared" si="10"/>
        <v>79.411764705882348</v>
      </c>
      <c r="F65" s="6">
        <f>VLOOKUP(A65,'K5M-MEN'!A:E,4,FALSE)</f>
        <v>46</v>
      </c>
      <c r="G65" s="18">
        <f t="shared" si="11"/>
        <v>49.462365591397848</v>
      </c>
      <c r="H65" s="6">
        <f>VLOOKUP(A65,'K7M-MEN'!A:E,4,FALSE)</f>
        <v>26</v>
      </c>
      <c r="I65" s="18">
        <f t="shared" si="12"/>
        <v>28.571428571428569</v>
      </c>
      <c r="J65" s="6">
        <f t="shared" si="13"/>
        <v>153</v>
      </c>
      <c r="K65" s="18">
        <f t="shared" si="14"/>
        <v>157.44555886870876</v>
      </c>
      <c r="L65" s="6">
        <f t="shared" si="15"/>
        <v>61</v>
      </c>
    </row>
    <row r="66" spans="1:12">
      <c r="A66" s="6">
        <v>77</v>
      </c>
      <c r="B66" s="6" t="str">
        <f t="shared" si="8"/>
        <v>Phil Marciano</v>
      </c>
      <c r="C66" s="6" t="str">
        <f t="shared" si="9"/>
        <v>UK</v>
      </c>
      <c r="D66" s="6">
        <f>VLOOKUP(A66,'K3M-MEN'!A:E,4,FALSE)</f>
        <v>86</v>
      </c>
      <c r="E66" s="18">
        <f t="shared" si="10"/>
        <v>84.313725490196077</v>
      </c>
      <c r="F66" s="6">
        <f>VLOOKUP(A66,'K5M-MEN'!A:E,4,FALSE)</f>
        <v>44</v>
      </c>
      <c r="G66" s="18">
        <f t="shared" si="11"/>
        <v>47.311827956989248</v>
      </c>
      <c r="H66" s="6">
        <f>VLOOKUP(A66,'K7M-MEN'!A:E,4,FALSE)</f>
        <v>23</v>
      </c>
      <c r="I66" s="18">
        <f t="shared" si="12"/>
        <v>25.274725274725274</v>
      </c>
      <c r="J66" s="6">
        <f t="shared" si="13"/>
        <v>153</v>
      </c>
      <c r="K66" s="18">
        <f t="shared" si="14"/>
        <v>156.90027872191061</v>
      </c>
      <c r="L66" s="6">
        <f t="shared" si="15"/>
        <v>62</v>
      </c>
    </row>
    <row r="67" spans="1:12">
      <c r="A67" s="6">
        <v>13</v>
      </c>
      <c r="B67" s="6" t="str">
        <f t="shared" si="8"/>
        <v>Chris Hughes</v>
      </c>
      <c r="C67" s="6" t="str">
        <f t="shared" si="9"/>
        <v>UK</v>
      </c>
      <c r="D67" s="6">
        <f>VLOOKUP(A67,'K3M-MEN'!A:E,4,FALSE)</f>
        <v>92</v>
      </c>
      <c r="E67" s="18">
        <f t="shared" si="10"/>
        <v>90.196078431372555</v>
      </c>
      <c r="F67" s="6">
        <f>VLOOKUP(A67,'K5M-MEN'!A:E,4,FALSE)</f>
        <v>33</v>
      </c>
      <c r="G67" s="18">
        <f t="shared" si="11"/>
        <v>35.483870967741936</v>
      </c>
      <c r="H67" s="6">
        <f>VLOOKUP(A67,'K7M-MEN'!A:E,4,FALSE)</f>
        <v>26</v>
      </c>
      <c r="I67" s="18">
        <f t="shared" si="12"/>
        <v>28.571428571428569</v>
      </c>
      <c r="J67" s="6">
        <f t="shared" si="13"/>
        <v>151</v>
      </c>
      <c r="K67" s="18">
        <f t="shared" si="14"/>
        <v>154.25137797054305</v>
      </c>
      <c r="L67" s="6">
        <f t="shared" si="15"/>
        <v>63</v>
      </c>
    </row>
    <row r="68" spans="1:12">
      <c r="A68" s="6">
        <v>36</v>
      </c>
      <c r="B68" s="6" t="str">
        <f t="shared" si="8"/>
        <v>Georges Cuvillier</v>
      </c>
      <c r="C68" s="6" t="str">
        <f t="shared" si="9"/>
        <v>Belgium</v>
      </c>
      <c r="D68" s="6">
        <f>VLOOKUP(A68,'K3M-MEN'!A:E,4,FALSE)</f>
        <v>90</v>
      </c>
      <c r="E68" s="18">
        <f t="shared" si="10"/>
        <v>88.235294117647058</v>
      </c>
      <c r="F68" s="6">
        <f>VLOOKUP(A68,'K5M-MEN'!A:E,4,FALSE)</f>
        <v>52</v>
      </c>
      <c r="G68" s="18">
        <f t="shared" si="11"/>
        <v>55.913978494623649</v>
      </c>
      <c r="H68" s="6">
        <f>VLOOKUP(A68,'K7M-MEN'!A:E,4,FALSE)</f>
        <v>9</v>
      </c>
      <c r="I68" s="18">
        <f t="shared" si="12"/>
        <v>9.8901098901098905</v>
      </c>
      <c r="J68" s="6">
        <f t="shared" si="13"/>
        <v>151</v>
      </c>
      <c r="K68" s="18">
        <f t="shared" si="14"/>
        <v>154.03938250238059</v>
      </c>
      <c r="L68" s="6">
        <f t="shared" si="15"/>
        <v>64</v>
      </c>
    </row>
    <row r="69" spans="1:12">
      <c r="A69" s="6">
        <v>61</v>
      </c>
      <c r="B69" s="6" t="str">
        <f t="shared" ref="B69:B100" si="16">VLOOKUP(A69,MasterMen,2,FALSE)</f>
        <v>Mikey Atkins</v>
      </c>
      <c r="C69" s="6" t="str">
        <f t="shared" ref="C69:C103" si="17">VLOOKUP(A69,MasterMen,3,FALSE)</f>
        <v>UK</v>
      </c>
      <c r="D69" s="6">
        <f>VLOOKUP(A69,'K3M-MEN'!A:E,4,FALSE)</f>
        <v>84</v>
      </c>
      <c r="E69" s="18">
        <f t="shared" ref="E69:E100" si="18">SUM(D69/K3MMax)*100</f>
        <v>82.35294117647058</v>
      </c>
      <c r="F69" s="6">
        <f>VLOOKUP(A69,'K5M-MEN'!A:E,4,FALSE)</f>
        <v>56</v>
      </c>
      <c r="G69" s="18">
        <f t="shared" ref="G69:G100" si="19">SUM(F69/K5MMax)*100</f>
        <v>60.215053763440864</v>
      </c>
      <c r="H69" s="6">
        <f>VLOOKUP(A69,'K7M-MEN'!A:E,4,FALSE)</f>
        <v>10</v>
      </c>
      <c r="I69" s="18">
        <f t="shared" ref="I69:I100" si="20">SUM(H69/K7MMax)*100</f>
        <v>10.989010989010989</v>
      </c>
      <c r="J69" s="6">
        <f t="shared" ref="J69:J103" si="21">SUM(D69,F69,H69)</f>
        <v>150</v>
      </c>
      <c r="K69" s="18">
        <f t="shared" ref="K69:K103" si="22">SUM(E69,G69,I69)</f>
        <v>153.55700592892242</v>
      </c>
      <c r="L69" s="6">
        <f t="shared" ref="L69:L100" si="23">RANK(K69,K:K)</f>
        <v>65</v>
      </c>
    </row>
    <row r="70" spans="1:12">
      <c r="A70" s="6">
        <v>2</v>
      </c>
      <c r="B70" s="6" t="str">
        <f t="shared" si="16"/>
        <v>Adam Miller</v>
      </c>
      <c r="C70" s="6" t="str">
        <f t="shared" si="17"/>
        <v>UK</v>
      </c>
      <c r="D70" s="6">
        <f>VLOOKUP(A70,'K3M-MEN'!A:E,4,FALSE)</f>
        <v>76</v>
      </c>
      <c r="E70" s="18">
        <f t="shared" si="18"/>
        <v>74.509803921568633</v>
      </c>
      <c r="F70" s="6">
        <f>VLOOKUP(A70,'K5M-MEN'!A:E,4,FALSE)</f>
        <v>39</v>
      </c>
      <c r="G70" s="18">
        <f t="shared" si="19"/>
        <v>41.935483870967744</v>
      </c>
      <c r="H70" s="6">
        <f>VLOOKUP(A70,'K7M-MEN'!A:E,4,FALSE)</f>
        <v>31</v>
      </c>
      <c r="I70" s="18">
        <f t="shared" si="20"/>
        <v>34.065934065934066</v>
      </c>
      <c r="J70" s="6">
        <f t="shared" si="21"/>
        <v>146</v>
      </c>
      <c r="K70" s="18">
        <f t="shared" si="22"/>
        <v>150.51122185847044</v>
      </c>
      <c r="L70" s="6">
        <f t="shared" si="23"/>
        <v>66</v>
      </c>
    </row>
    <row r="71" spans="1:12">
      <c r="A71" s="6">
        <v>89</v>
      </c>
      <c r="B71" s="6" t="str">
        <f t="shared" si="16"/>
        <v>Ron Thomas</v>
      </c>
      <c r="C71" s="6" t="str">
        <f t="shared" si="17"/>
        <v>USA</v>
      </c>
      <c r="D71" s="6">
        <f>VLOOKUP(A71,'K3M-MEN'!A:E,4,FALSE)</f>
        <v>68</v>
      </c>
      <c r="E71" s="18">
        <f t="shared" si="18"/>
        <v>66.666666666666657</v>
      </c>
      <c r="F71" s="6">
        <f>VLOOKUP(A71,'K5M-MEN'!A:E,4,FALSE)</f>
        <v>40</v>
      </c>
      <c r="G71" s="18">
        <f t="shared" si="19"/>
        <v>43.01075268817204</v>
      </c>
      <c r="H71" s="6">
        <f>VLOOKUP(A71,'K7M-MEN'!A:E,4,FALSE)</f>
        <v>31</v>
      </c>
      <c r="I71" s="18">
        <f t="shared" si="20"/>
        <v>34.065934065934066</v>
      </c>
      <c r="J71" s="6">
        <f t="shared" si="21"/>
        <v>139</v>
      </c>
      <c r="K71" s="18">
        <f t="shared" si="22"/>
        <v>143.74335342077276</v>
      </c>
      <c r="L71" s="6">
        <f t="shared" si="23"/>
        <v>67</v>
      </c>
    </row>
    <row r="72" spans="1:12">
      <c r="A72" s="6">
        <v>52</v>
      </c>
      <c r="B72" s="6" t="str">
        <f t="shared" si="16"/>
        <v>Ludovic Jezequel</v>
      </c>
      <c r="C72" s="6" t="str">
        <f t="shared" si="17"/>
        <v>France</v>
      </c>
      <c r="D72" s="6">
        <f>VLOOKUP(A72,'K3M-MEN'!A:E,4,FALSE)</f>
        <v>85</v>
      </c>
      <c r="E72" s="18">
        <f t="shared" si="18"/>
        <v>83.333333333333343</v>
      </c>
      <c r="F72" s="6">
        <f>VLOOKUP(A72,'K5M-MEN'!A:E,4,FALSE)</f>
        <v>35</v>
      </c>
      <c r="G72" s="18">
        <f t="shared" si="19"/>
        <v>37.634408602150536</v>
      </c>
      <c r="H72" s="6">
        <f>VLOOKUP(A72,'K7M-MEN'!A:E,4,FALSE)</f>
        <v>20</v>
      </c>
      <c r="I72" s="18">
        <f t="shared" si="20"/>
        <v>21.978021978021978</v>
      </c>
      <c r="J72" s="6">
        <f t="shared" si="21"/>
        <v>140</v>
      </c>
      <c r="K72" s="18">
        <f t="shared" si="22"/>
        <v>142.94576391350586</v>
      </c>
      <c r="L72" s="6">
        <f t="shared" si="23"/>
        <v>68</v>
      </c>
    </row>
    <row r="73" spans="1:12">
      <c r="A73" s="6">
        <v>40</v>
      </c>
      <c r="B73" s="6" t="str">
        <f t="shared" si="16"/>
        <v>Jace Waterman</v>
      </c>
      <c r="C73" s="6" t="str">
        <f t="shared" si="17"/>
        <v>UK</v>
      </c>
      <c r="D73" s="6">
        <f>VLOOKUP(A73,'K3M-MEN'!A:E,4,FALSE)</f>
        <v>50</v>
      </c>
      <c r="E73" s="18">
        <f t="shared" si="18"/>
        <v>49.019607843137251</v>
      </c>
      <c r="F73" s="6">
        <f>VLOOKUP(A73,'K5M-MEN'!A:E,4,FALSE)</f>
        <v>64</v>
      </c>
      <c r="G73" s="18">
        <f t="shared" si="19"/>
        <v>68.817204301075279</v>
      </c>
      <c r="H73" s="6">
        <f>VLOOKUP(A73,'K7M-MEN'!A:E,4,FALSE)</f>
        <v>20</v>
      </c>
      <c r="I73" s="18">
        <f t="shared" si="20"/>
        <v>21.978021978021978</v>
      </c>
      <c r="J73" s="6">
        <f t="shared" si="21"/>
        <v>134</v>
      </c>
      <c r="K73" s="18">
        <f t="shared" si="22"/>
        <v>139.81483412223452</v>
      </c>
      <c r="L73" s="6">
        <f t="shared" si="23"/>
        <v>69</v>
      </c>
    </row>
    <row r="74" spans="1:12">
      <c r="A74" s="6">
        <v>87</v>
      </c>
      <c r="B74" s="6" t="str">
        <f t="shared" si="16"/>
        <v>Roman Shlokov</v>
      </c>
      <c r="C74" s="6" t="str">
        <f t="shared" si="17"/>
        <v>Russia</v>
      </c>
      <c r="D74" s="6">
        <f>VLOOKUP(A74,'K3M-MEN'!A:E,4,FALSE)</f>
        <v>71</v>
      </c>
      <c r="E74" s="18">
        <f t="shared" si="18"/>
        <v>69.607843137254903</v>
      </c>
      <c r="F74" s="6">
        <f>VLOOKUP(A74,'K5M-MEN'!A:E,4,FALSE)</f>
        <v>42</v>
      </c>
      <c r="G74" s="18">
        <f t="shared" si="19"/>
        <v>45.161290322580641</v>
      </c>
      <c r="H74" s="6">
        <f>VLOOKUP(A74,'K7M-MEN'!A:E,4,FALSE)</f>
        <v>20</v>
      </c>
      <c r="I74" s="18">
        <f t="shared" si="20"/>
        <v>21.978021978021978</v>
      </c>
      <c r="J74" s="6">
        <f t="shared" si="21"/>
        <v>133</v>
      </c>
      <c r="K74" s="18">
        <f t="shared" si="22"/>
        <v>136.74715543785751</v>
      </c>
      <c r="L74" s="6">
        <f t="shared" si="23"/>
        <v>70</v>
      </c>
    </row>
    <row r="75" spans="1:12">
      <c r="A75" s="6">
        <v>10</v>
      </c>
      <c r="B75" s="6" t="str">
        <f t="shared" si="16"/>
        <v>Benoit Salaün</v>
      </c>
      <c r="C75" s="6" t="str">
        <f t="shared" si="17"/>
        <v>France</v>
      </c>
      <c r="D75" s="6">
        <f>VLOOKUP(A75,'K3M-MEN'!A:E,4,FALSE)</f>
        <v>59</v>
      </c>
      <c r="E75" s="18">
        <f t="shared" si="18"/>
        <v>57.843137254901968</v>
      </c>
      <c r="F75" s="6">
        <f>VLOOKUP(A75,'K5M-MEN'!A:E,4,FALSE)</f>
        <v>50</v>
      </c>
      <c r="G75" s="18">
        <f t="shared" si="19"/>
        <v>53.763440860215049</v>
      </c>
      <c r="H75" s="6">
        <f>VLOOKUP(A75,'K7M-MEN'!A:E,4,FALSE)</f>
        <v>22</v>
      </c>
      <c r="I75" s="18">
        <f t="shared" si="20"/>
        <v>24.175824175824175</v>
      </c>
      <c r="J75" s="6">
        <f t="shared" si="21"/>
        <v>131</v>
      </c>
      <c r="K75" s="18">
        <f t="shared" si="22"/>
        <v>135.78240229094121</v>
      </c>
      <c r="L75" s="6">
        <f t="shared" si="23"/>
        <v>71</v>
      </c>
    </row>
    <row r="76" spans="1:12">
      <c r="A76" s="6">
        <v>34</v>
      </c>
      <c r="B76" s="6" t="str">
        <f t="shared" si="16"/>
        <v>George Binning</v>
      </c>
      <c r="C76" s="6" t="str">
        <f t="shared" si="17"/>
        <v>UK</v>
      </c>
      <c r="D76" s="6">
        <f>VLOOKUP(A76,'K3M-MEN'!A:E,4,FALSE)</f>
        <v>86</v>
      </c>
      <c r="E76" s="18">
        <f t="shared" si="18"/>
        <v>84.313725490196077</v>
      </c>
      <c r="F76" s="6">
        <f>VLOOKUP(A76,'K5M-MEN'!A:E,4,FALSE)</f>
        <v>39</v>
      </c>
      <c r="G76" s="18">
        <f t="shared" si="19"/>
        <v>41.935483870967744</v>
      </c>
      <c r="H76" s="6">
        <f>VLOOKUP(A76,'K7M-MEN'!A:E,4,FALSE)</f>
        <v>8</v>
      </c>
      <c r="I76" s="18">
        <f t="shared" si="20"/>
        <v>8.791208791208792</v>
      </c>
      <c r="J76" s="6">
        <f t="shared" si="21"/>
        <v>133</v>
      </c>
      <c r="K76" s="18">
        <f t="shared" si="22"/>
        <v>135.04041815237261</v>
      </c>
      <c r="L76" s="6">
        <f t="shared" si="23"/>
        <v>72</v>
      </c>
    </row>
    <row r="77" spans="1:12">
      <c r="A77" s="6">
        <v>69</v>
      </c>
      <c r="B77" s="6" t="str">
        <f t="shared" si="16"/>
        <v>Paul Hart</v>
      </c>
      <c r="C77" s="6" t="str">
        <f t="shared" si="17"/>
        <v>UK</v>
      </c>
      <c r="D77" s="6">
        <f>VLOOKUP(A77,'K3M-MEN'!A:E,4,FALSE)</f>
        <v>55</v>
      </c>
      <c r="E77" s="18">
        <f t="shared" si="18"/>
        <v>53.921568627450981</v>
      </c>
      <c r="F77" s="6">
        <f>VLOOKUP(A77,'K5M-MEN'!A:E,4,FALSE)</f>
        <v>47</v>
      </c>
      <c r="G77" s="18">
        <f t="shared" si="19"/>
        <v>50.537634408602152</v>
      </c>
      <c r="H77" s="6">
        <f>VLOOKUP(A77,'K7M-MEN'!A:E,4,FALSE)</f>
        <v>27</v>
      </c>
      <c r="I77" s="18">
        <f t="shared" si="20"/>
        <v>29.670329670329672</v>
      </c>
      <c r="J77" s="6">
        <f t="shared" si="21"/>
        <v>129</v>
      </c>
      <c r="K77" s="18">
        <f t="shared" si="22"/>
        <v>134.1295327063828</v>
      </c>
      <c r="L77" s="6">
        <f t="shared" si="23"/>
        <v>73</v>
      </c>
    </row>
    <row r="78" spans="1:12">
      <c r="A78" s="6">
        <v>9</v>
      </c>
      <c r="B78" s="6" t="str">
        <f t="shared" si="16"/>
        <v>Benjamin Morcamp</v>
      </c>
      <c r="C78" s="6" t="str">
        <f t="shared" si="17"/>
        <v>France</v>
      </c>
      <c r="D78" s="6">
        <f>VLOOKUP(A78,'K3M-MEN'!A:E,4,FALSE)</f>
        <v>69</v>
      </c>
      <c r="E78" s="18">
        <f t="shared" si="18"/>
        <v>67.64705882352942</v>
      </c>
      <c r="F78" s="6">
        <f>VLOOKUP(A78,'K5M-MEN'!A:E,4,FALSE)</f>
        <v>40</v>
      </c>
      <c r="G78" s="18">
        <f t="shared" si="19"/>
        <v>43.01075268817204</v>
      </c>
      <c r="H78" s="6">
        <f>VLOOKUP(A78,'K7M-MEN'!A:E,4,FALSE)</f>
        <v>19</v>
      </c>
      <c r="I78" s="18">
        <f t="shared" si="20"/>
        <v>20.87912087912088</v>
      </c>
      <c r="J78" s="6">
        <f t="shared" si="21"/>
        <v>128</v>
      </c>
      <c r="K78" s="18">
        <f t="shared" si="22"/>
        <v>131.53693239082233</v>
      </c>
      <c r="L78" s="6">
        <f t="shared" si="23"/>
        <v>74</v>
      </c>
    </row>
    <row r="79" spans="1:12">
      <c r="A79" s="6">
        <v>43</v>
      </c>
      <c r="B79" s="6" t="str">
        <f t="shared" si="16"/>
        <v>Johan Aline</v>
      </c>
      <c r="C79" s="6" t="str">
        <f t="shared" si="17"/>
        <v>France</v>
      </c>
      <c r="D79" s="6">
        <f>VLOOKUP(A79,'K3M-MEN'!A:E,4,FALSE)</f>
        <v>56</v>
      </c>
      <c r="E79" s="18">
        <f t="shared" si="18"/>
        <v>54.901960784313729</v>
      </c>
      <c r="F79" s="6">
        <f>VLOOKUP(A79,'K5M-MEN'!A:E,4,FALSE)</f>
        <v>36</v>
      </c>
      <c r="G79" s="18">
        <f t="shared" si="19"/>
        <v>38.70967741935484</v>
      </c>
      <c r="H79" s="6">
        <f>VLOOKUP(A79,'K7M-MEN'!A:E,4,FALSE)</f>
        <v>33</v>
      </c>
      <c r="I79" s="18">
        <f t="shared" si="20"/>
        <v>36.263736263736263</v>
      </c>
      <c r="J79" s="6">
        <f t="shared" si="21"/>
        <v>125</v>
      </c>
      <c r="K79" s="18">
        <f t="shared" si="22"/>
        <v>129.87537446740484</v>
      </c>
      <c r="L79" s="6">
        <f t="shared" si="23"/>
        <v>75</v>
      </c>
    </row>
    <row r="80" spans="1:12">
      <c r="A80" s="6">
        <v>18</v>
      </c>
      <c r="B80" s="6" t="str">
        <f t="shared" si="16"/>
        <v>Christophe Goetsch</v>
      </c>
      <c r="C80" s="6" t="str">
        <f t="shared" si="17"/>
        <v>France</v>
      </c>
      <c r="D80" s="6">
        <f>VLOOKUP(A80,'K3M-MEN'!A:E,4,FALSE)</f>
        <v>84</v>
      </c>
      <c r="E80" s="18">
        <f t="shared" si="18"/>
        <v>82.35294117647058</v>
      </c>
      <c r="F80" s="6">
        <f>VLOOKUP(A80,'K5M-MEN'!A:E,4,FALSE)</f>
        <v>2</v>
      </c>
      <c r="G80" s="18">
        <f t="shared" si="19"/>
        <v>2.1505376344086025</v>
      </c>
      <c r="H80" s="6">
        <f>VLOOKUP(A80,'K7M-MEN'!A:E,4,FALSE)</f>
        <v>38</v>
      </c>
      <c r="I80" s="18">
        <f t="shared" si="20"/>
        <v>41.758241758241759</v>
      </c>
      <c r="J80" s="6">
        <f t="shared" si="21"/>
        <v>124</v>
      </c>
      <c r="K80" s="18">
        <f t="shared" si="22"/>
        <v>126.26172056912094</v>
      </c>
      <c r="L80" s="6">
        <f t="shared" si="23"/>
        <v>76</v>
      </c>
    </row>
    <row r="81" spans="1:12">
      <c r="A81" s="6">
        <v>54</v>
      </c>
      <c r="B81" s="6" t="str">
        <f t="shared" si="16"/>
        <v>Mark Bond</v>
      </c>
      <c r="C81" s="6" t="str">
        <f t="shared" si="17"/>
        <v>UK</v>
      </c>
      <c r="D81" s="6">
        <f>VLOOKUP(A81,'K3M-MEN'!A:E,4,FALSE)</f>
        <v>63</v>
      </c>
      <c r="E81" s="18">
        <f t="shared" si="18"/>
        <v>61.764705882352942</v>
      </c>
      <c r="F81" s="6">
        <f>VLOOKUP(A81,'K5M-MEN'!A:E,4,FALSE)</f>
        <v>37</v>
      </c>
      <c r="G81" s="18">
        <f t="shared" si="19"/>
        <v>39.784946236559136</v>
      </c>
      <c r="H81" s="6">
        <f>VLOOKUP(A81,'K7M-MEN'!A:E,4,FALSE)</f>
        <v>20</v>
      </c>
      <c r="I81" s="18">
        <f t="shared" si="20"/>
        <v>21.978021978021978</v>
      </c>
      <c r="J81" s="6">
        <f t="shared" si="21"/>
        <v>120</v>
      </c>
      <c r="K81" s="18">
        <f t="shared" si="22"/>
        <v>123.52767409693405</v>
      </c>
      <c r="L81" s="6">
        <f t="shared" si="23"/>
        <v>77</v>
      </c>
    </row>
    <row r="82" spans="1:12">
      <c r="A82" s="6">
        <v>57</v>
      </c>
      <c r="B82" s="6" t="str">
        <f t="shared" si="16"/>
        <v>Markus Kuosmanen</v>
      </c>
      <c r="C82" s="6" t="str">
        <f t="shared" si="17"/>
        <v>Sweden</v>
      </c>
      <c r="D82" s="6">
        <f>VLOOKUP(A82,'K3M-MEN'!A:E,4,FALSE)</f>
        <v>68</v>
      </c>
      <c r="E82" s="18">
        <f t="shared" si="18"/>
        <v>66.666666666666657</v>
      </c>
      <c r="F82" s="6">
        <f>VLOOKUP(A82,'K5M-MEN'!A:E,4,FALSE)</f>
        <v>42</v>
      </c>
      <c r="G82" s="18">
        <f t="shared" si="19"/>
        <v>45.161290322580641</v>
      </c>
      <c r="H82" s="6">
        <f>VLOOKUP(A82,'K7M-MEN'!A:E,4,FALSE)</f>
        <v>10</v>
      </c>
      <c r="I82" s="18">
        <f t="shared" si="20"/>
        <v>10.989010989010989</v>
      </c>
      <c r="J82" s="6">
        <f t="shared" si="21"/>
        <v>120</v>
      </c>
      <c r="K82" s="18">
        <f t="shared" si="22"/>
        <v>122.81696797825829</v>
      </c>
      <c r="L82" s="6">
        <f t="shared" si="23"/>
        <v>78</v>
      </c>
    </row>
    <row r="83" spans="1:12">
      <c r="A83" s="6">
        <v>58</v>
      </c>
      <c r="B83" s="6" t="str">
        <f t="shared" si="16"/>
        <v>Martin Dale</v>
      </c>
      <c r="C83" s="6" t="str">
        <f t="shared" si="17"/>
        <v>UK</v>
      </c>
      <c r="D83" s="6">
        <f>VLOOKUP(A83,'K3M-MEN'!A:E,4,FALSE)</f>
        <v>62</v>
      </c>
      <c r="E83" s="18">
        <f t="shared" si="18"/>
        <v>60.784313725490193</v>
      </c>
      <c r="F83" s="6">
        <f>VLOOKUP(A83,'K5M-MEN'!A:E,4,FALSE)</f>
        <v>38</v>
      </c>
      <c r="G83" s="18">
        <f t="shared" si="19"/>
        <v>40.86021505376344</v>
      </c>
      <c r="H83" s="6">
        <f>VLOOKUP(A83,'K7M-MEN'!A:E,4,FALSE)</f>
        <v>18</v>
      </c>
      <c r="I83" s="18">
        <f t="shared" si="20"/>
        <v>19.780219780219781</v>
      </c>
      <c r="J83" s="6">
        <f t="shared" si="21"/>
        <v>118</v>
      </c>
      <c r="K83" s="18">
        <f t="shared" si="22"/>
        <v>121.42474855947341</v>
      </c>
      <c r="L83" s="6">
        <f t="shared" si="23"/>
        <v>79</v>
      </c>
    </row>
    <row r="84" spans="1:12">
      <c r="A84" s="6">
        <v>55</v>
      </c>
      <c r="B84" s="6" t="str">
        <f t="shared" si="16"/>
        <v>Mark Lee</v>
      </c>
      <c r="C84" s="6" t="str">
        <f t="shared" si="17"/>
        <v>UK</v>
      </c>
      <c r="D84" s="6">
        <f>VLOOKUP(A84,'K3M-MEN'!A:E,4,FALSE)</f>
        <v>68</v>
      </c>
      <c r="E84" s="18">
        <f t="shared" si="18"/>
        <v>66.666666666666657</v>
      </c>
      <c r="F84" s="6">
        <f>VLOOKUP(A84,'K5M-MEN'!A:E,4,FALSE)</f>
        <v>16</v>
      </c>
      <c r="G84" s="18">
        <f t="shared" si="19"/>
        <v>17.20430107526882</v>
      </c>
      <c r="H84" s="6">
        <f>VLOOKUP(A84,'K7M-MEN'!A:E,4,FALSE)</f>
        <v>34</v>
      </c>
      <c r="I84" s="18">
        <f t="shared" si="20"/>
        <v>37.362637362637365</v>
      </c>
      <c r="J84" s="6">
        <f t="shared" si="21"/>
        <v>118</v>
      </c>
      <c r="K84" s="18">
        <f t="shared" si="22"/>
        <v>121.23360510457283</v>
      </c>
      <c r="L84" s="6">
        <f t="shared" si="23"/>
        <v>80</v>
      </c>
    </row>
    <row r="85" spans="1:12">
      <c r="A85" s="6">
        <v>64</v>
      </c>
      <c r="B85" s="6" t="str">
        <f t="shared" si="16"/>
        <v>Neville Oldroyd</v>
      </c>
      <c r="C85" s="6" t="str">
        <f t="shared" si="17"/>
        <v>UK</v>
      </c>
      <c r="D85" s="6">
        <f>VLOOKUP(A85,'K3M-MEN'!A:E,4,FALSE)</f>
        <v>66</v>
      </c>
      <c r="E85" s="18">
        <f t="shared" si="18"/>
        <v>64.705882352941174</v>
      </c>
      <c r="F85" s="6">
        <f>VLOOKUP(A85,'K5M-MEN'!A:E,4,FALSE)</f>
        <v>38</v>
      </c>
      <c r="G85" s="18">
        <f t="shared" si="19"/>
        <v>40.86021505376344</v>
      </c>
      <c r="H85" s="6">
        <f>VLOOKUP(A85,'K7M-MEN'!A:E,4,FALSE)</f>
        <v>11</v>
      </c>
      <c r="I85" s="18">
        <f t="shared" si="20"/>
        <v>12.087912087912088</v>
      </c>
      <c r="J85" s="6">
        <f t="shared" si="21"/>
        <v>115</v>
      </c>
      <c r="K85" s="18">
        <f t="shared" si="22"/>
        <v>117.6540094946167</v>
      </c>
      <c r="L85" s="6">
        <f t="shared" si="23"/>
        <v>81</v>
      </c>
    </row>
    <row r="86" spans="1:12">
      <c r="A86" s="6">
        <v>60</v>
      </c>
      <c r="B86" s="6" t="str">
        <f t="shared" si="16"/>
        <v>Michael Abberton</v>
      </c>
      <c r="C86" s="6" t="str">
        <f t="shared" si="17"/>
        <v>UK</v>
      </c>
      <c r="D86" s="6">
        <f>VLOOKUP(A86,'K3M-MEN'!A:E,4,FALSE)</f>
        <v>66</v>
      </c>
      <c r="E86" s="18">
        <f t="shared" si="18"/>
        <v>64.705882352941174</v>
      </c>
      <c r="F86" s="6">
        <f>VLOOKUP(A86,'K5M-MEN'!A:E,4,FALSE)</f>
        <v>44</v>
      </c>
      <c r="G86" s="18">
        <f t="shared" si="19"/>
        <v>47.311827956989248</v>
      </c>
      <c r="H86" s="6">
        <f>VLOOKUP(A86,'K7M-MEN'!A:E,4,FALSE)</f>
        <v>2</v>
      </c>
      <c r="I86" s="18">
        <f t="shared" si="20"/>
        <v>2.197802197802198</v>
      </c>
      <c r="J86" s="6">
        <f t="shared" si="21"/>
        <v>112</v>
      </c>
      <c r="K86" s="18">
        <f t="shared" si="22"/>
        <v>114.21551250773263</v>
      </c>
      <c r="L86" s="6">
        <f t="shared" si="23"/>
        <v>82</v>
      </c>
    </row>
    <row r="87" spans="1:12">
      <c r="A87" s="6">
        <v>59</v>
      </c>
      <c r="B87" s="6" t="str">
        <f t="shared" si="16"/>
        <v>Matti Sairanen</v>
      </c>
      <c r="C87" s="6" t="str">
        <f t="shared" si="17"/>
        <v>Finland</v>
      </c>
      <c r="D87" s="6">
        <f>VLOOKUP(A87,'K3M-MEN'!A:E,4,FALSE)</f>
        <v>56</v>
      </c>
      <c r="E87" s="18">
        <f t="shared" si="18"/>
        <v>54.901960784313729</v>
      </c>
      <c r="F87" s="6">
        <f>VLOOKUP(A87,'K5M-MEN'!A:E,4,FALSE)</f>
        <v>42</v>
      </c>
      <c r="G87" s="18">
        <f t="shared" si="19"/>
        <v>45.161290322580641</v>
      </c>
      <c r="H87" s="6">
        <f>VLOOKUP(A87,'K7M-MEN'!A:E,4,FALSE)</f>
        <v>7</v>
      </c>
      <c r="I87" s="18">
        <f t="shared" si="20"/>
        <v>7.6923076923076925</v>
      </c>
      <c r="J87" s="6">
        <f t="shared" si="21"/>
        <v>105</v>
      </c>
      <c r="K87" s="18">
        <f t="shared" si="22"/>
        <v>107.75555879920206</v>
      </c>
      <c r="L87" s="6">
        <f t="shared" si="23"/>
        <v>83</v>
      </c>
    </row>
    <row r="88" spans="1:12">
      <c r="A88" s="6">
        <v>12</v>
      </c>
      <c r="B88" s="6" t="str">
        <f t="shared" si="16"/>
        <v>Cameron Ball</v>
      </c>
      <c r="C88" s="6" t="str">
        <f t="shared" si="17"/>
        <v>UK</v>
      </c>
      <c r="D88" s="6">
        <f>VLOOKUP(A88,'K3M-MEN'!A:E,4,FALSE)</f>
        <v>40</v>
      </c>
      <c r="E88" s="18">
        <f t="shared" si="18"/>
        <v>39.215686274509807</v>
      </c>
      <c r="F88" s="6">
        <f>VLOOKUP(A88,'K5M-MEN'!A:E,4,FALSE)</f>
        <v>53</v>
      </c>
      <c r="G88" s="18">
        <f t="shared" si="19"/>
        <v>56.98924731182796</v>
      </c>
      <c r="H88" s="6">
        <f>VLOOKUP(A88,'K7M-MEN'!A:E,4,FALSE)</f>
        <v>0</v>
      </c>
      <c r="I88" s="18">
        <f t="shared" si="20"/>
        <v>0</v>
      </c>
      <c r="J88" s="6">
        <f t="shared" si="21"/>
        <v>93</v>
      </c>
      <c r="K88" s="18">
        <f t="shared" si="22"/>
        <v>96.204933586337773</v>
      </c>
      <c r="L88" s="6">
        <f t="shared" si="23"/>
        <v>84</v>
      </c>
    </row>
    <row r="89" spans="1:12">
      <c r="A89" s="6">
        <v>16</v>
      </c>
      <c r="B89" s="6" t="str">
        <f t="shared" si="16"/>
        <v>Christian Thiel</v>
      </c>
      <c r="C89" s="6" t="str">
        <f t="shared" si="17"/>
        <v>Germany</v>
      </c>
      <c r="D89" s="6">
        <f>VLOOKUP(A89,'K3M-MEN'!A:E,4,FALSE)</f>
        <v>42</v>
      </c>
      <c r="E89" s="18">
        <f t="shared" si="18"/>
        <v>41.17647058823529</v>
      </c>
      <c r="F89" s="6">
        <f>VLOOKUP(A89,'K5M-MEN'!A:E,4,FALSE)</f>
        <v>36</v>
      </c>
      <c r="G89" s="18">
        <f t="shared" si="19"/>
        <v>38.70967741935484</v>
      </c>
      <c r="H89" s="6">
        <f>VLOOKUP(A89,'K7M-MEN'!A:E,4,FALSE)</f>
        <v>14</v>
      </c>
      <c r="I89" s="18">
        <f t="shared" si="20"/>
        <v>15.384615384615385</v>
      </c>
      <c r="J89" s="6">
        <f t="shared" si="21"/>
        <v>92</v>
      </c>
      <c r="K89" s="18">
        <f t="shared" si="22"/>
        <v>95.270763392205509</v>
      </c>
      <c r="L89" s="6">
        <f t="shared" si="23"/>
        <v>85</v>
      </c>
    </row>
    <row r="90" spans="1:12">
      <c r="A90" s="6">
        <v>99</v>
      </c>
      <c r="B90" s="6" t="str">
        <f t="shared" si="16"/>
        <v>Yannick Anthoine</v>
      </c>
      <c r="C90" s="6" t="str">
        <f t="shared" si="17"/>
        <v>France</v>
      </c>
      <c r="D90" s="6">
        <f>VLOOKUP(A90,'K3M-MEN'!A:E,4,FALSE)</f>
        <v>72</v>
      </c>
      <c r="E90" s="18">
        <f t="shared" si="18"/>
        <v>70.588235294117652</v>
      </c>
      <c r="F90" s="6">
        <f>VLOOKUP(A90,'K5M-MEN'!A:E,4,FALSE)</f>
        <v>20</v>
      </c>
      <c r="G90" s="18">
        <f t="shared" si="19"/>
        <v>21.50537634408602</v>
      </c>
      <c r="H90" s="6">
        <f>VLOOKUP(A90,'K7M-MEN'!A:E,4,FALSE)</f>
        <v>0</v>
      </c>
      <c r="I90" s="18">
        <f t="shared" si="20"/>
        <v>0</v>
      </c>
      <c r="J90" s="6">
        <f t="shared" si="21"/>
        <v>92</v>
      </c>
      <c r="K90" s="18">
        <f t="shared" si="22"/>
        <v>92.093611638203669</v>
      </c>
      <c r="L90" s="6">
        <f t="shared" si="23"/>
        <v>86</v>
      </c>
    </row>
    <row r="91" spans="1:12">
      <c r="A91" s="6">
        <v>22</v>
      </c>
      <c r="B91" s="6" t="str">
        <f t="shared" si="16"/>
        <v>Daniel Goodrum</v>
      </c>
      <c r="C91" s="6" t="str">
        <f t="shared" si="17"/>
        <v>UK</v>
      </c>
      <c r="D91" s="6">
        <f>VLOOKUP(A91,'K3M-MEN'!A:E,4,FALSE)</f>
        <v>29</v>
      </c>
      <c r="E91" s="18">
        <f t="shared" si="18"/>
        <v>28.431372549019606</v>
      </c>
      <c r="F91" s="6">
        <f>VLOOKUP(A91,'K5M-MEN'!A:E,4,FALSE)</f>
        <v>1</v>
      </c>
      <c r="G91" s="18">
        <f t="shared" si="19"/>
        <v>1.0752688172043012</v>
      </c>
      <c r="H91" s="6">
        <f>VLOOKUP(A91,'K7M-MEN'!A:E,4,FALSE)</f>
        <v>0</v>
      </c>
      <c r="I91" s="18">
        <f t="shared" si="20"/>
        <v>0</v>
      </c>
      <c r="J91" s="6">
        <f t="shared" si="21"/>
        <v>30</v>
      </c>
      <c r="K91" s="18">
        <f t="shared" si="22"/>
        <v>29.506641366223906</v>
      </c>
      <c r="L91" s="6">
        <f t="shared" si="23"/>
        <v>87</v>
      </c>
    </row>
    <row r="92" spans="1:12">
      <c r="A92" s="6">
        <v>14</v>
      </c>
      <c r="B92" s="6" t="str">
        <f t="shared" si="16"/>
        <v>Chris Poole</v>
      </c>
      <c r="C92" s="6" t="str">
        <f t="shared" si="17"/>
        <v>UK</v>
      </c>
      <c r="D92" s="6">
        <f>VLOOKUP(A92,'K3M-MEN'!A:E,4,FALSE)</f>
        <v>0</v>
      </c>
      <c r="E92" s="18">
        <f t="shared" si="18"/>
        <v>0</v>
      </c>
      <c r="F92" s="6">
        <f>VLOOKUP(A92,'K5M-MEN'!A:E,4,FALSE)</f>
        <v>0</v>
      </c>
      <c r="G92" s="18">
        <f t="shared" si="19"/>
        <v>0</v>
      </c>
      <c r="H92" s="6">
        <f>VLOOKUP(A92,'K7M-MEN'!A:E,4,FALSE)</f>
        <v>0</v>
      </c>
      <c r="I92" s="18">
        <f t="shared" si="20"/>
        <v>0</v>
      </c>
      <c r="J92" s="6">
        <f t="shared" si="21"/>
        <v>0</v>
      </c>
      <c r="K92" s="18">
        <f t="shared" si="22"/>
        <v>0</v>
      </c>
      <c r="L92" s="6">
        <f t="shared" si="23"/>
        <v>88</v>
      </c>
    </row>
    <row r="93" spans="1:12">
      <c r="A93" s="6">
        <v>24</v>
      </c>
      <c r="B93" s="6" t="str">
        <f t="shared" si="16"/>
        <v>Danny Bear Thomas</v>
      </c>
      <c r="C93" s="6" t="str">
        <f t="shared" si="17"/>
        <v>UK</v>
      </c>
      <c r="D93" s="6">
        <f>VLOOKUP(A93,'K3M-MEN'!A:E,4,FALSE)</f>
        <v>0</v>
      </c>
      <c r="E93" s="18">
        <f t="shared" si="18"/>
        <v>0</v>
      </c>
      <c r="F93" s="6">
        <f>VLOOKUP(A93,'K5M-MEN'!A:E,4,FALSE)</f>
        <v>0</v>
      </c>
      <c r="G93" s="18">
        <f t="shared" si="19"/>
        <v>0</v>
      </c>
      <c r="H93" s="6">
        <f>VLOOKUP(A93,'K7M-MEN'!A:E,4,FALSE)</f>
        <v>0</v>
      </c>
      <c r="I93" s="18">
        <f t="shared" si="20"/>
        <v>0</v>
      </c>
      <c r="J93" s="6">
        <f t="shared" si="21"/>
        <v>0</v>
      </c>
      <c r="K93" s="18">
        <f t="shared" si="22"/>
        <v>0</v>
      </c>
      <c r="L93" s="6">
        <f t="shared" si="23"/>
        <v>88</v>
      </c>
    </row>
    <row r="94" spans="1:12">
      <c r="A94" s="6">
        <v>25</v>
      </c>
      <c r="B94" s="6" t="str">
        <f t="shared" si="16"/>
        <v>Dave Aldridge</v>
      </c>
      <c r="C94" s="6" t="str">
        <f t="shared" si="17"/>
        <v>UK</v>
      </c>
      <c r="D94" s="6">
        <f>VLOOKUP(A94,'K3M-MEN'!A:E,4,FALSE)</f>
        <v>0</v>
      </c>
      <c r="E94" s="18">
        <f t="shared" si="18"/>
        <v>0</v>
      </c>
      <c r="F94" s="6">
        <f>VLOOKUP(A94,'K5M-MEN'!A:E,4,FALSE)</f>
        <v>0</v>
      </c>
      <c r="G94" s="18">
        <f t="shared" si="19"/>
        <v>0</v>
      </c>
      <c r="H94" s="6">
        <f>VLOOKUP(A94,'K7M-MEN'!A:E,4,FALSE)</f>
        <v>0</v>
      </c>
      <c r="I94" s="18">
        <f t="shared" si="20"/>
        <v>0</v>
      </c>
      <c r="J94" s="6">
        <f t="shared" si="21"/>
        <v>0</v>
      </c>
      <c r="K94" s="18">
        <f t="shared" si="22"/>
        <v>0</v>
      </c>
      <c r="L94" s="6">
        <f t="shared" si="23"/>
        <v>88</v>
      </c>
    </row>
    <row r="95" spans="1:12">
      <c r="A95" s="6">
        <v>29</v>
      </c>
      <c r="B95" s="6" t="str">
        <f t="shared" si="16"/>
        <v>Frank Salonius</v>
      </c>
      <c r="C95" s="6" t="str">
        <f t="shared" si="17"/>
        <v>Finland</v>
      </c>
      <c r="D95" s="6">
        <f>VLOOKUP(A95,'K3M-MEN'!A:E,4,FALSE)</f>
        <v>0</v>
      </c>
      <c r="E95" s="18">
        <f t="shared" si="18"/>
        <v>0</v>
      </c>
      <c r="F95" s="6">
        <f>VLOOKUP(A95,'K5M-MEN'!A:E,4,FALSE)</f>
        <v>0</v>
      </c>
      <c r="G95" s="18">
        <f t="shared" si="19"/>
        <v>0</v>
      </c>
      <c r="H95" s="6">
        <f>VLOOKUP(A95,'K7M-MEN'!A:E,4,FALSE)</f>
        <v>0</v>
      </c>
      <c r="I95" s="18">
        <f t="shared" si="20"/>
        <v>0</v>
      </c>
      <c r="J95" s="6">
        <f t="shared" si="21"/>
        <v>0</v>
      </c>
      <c r="K95" s="18">
        <f t="shared" si="22"/>
        <v>0</v>
      </c>
      <c r="L95" s="6">
        <f t="shared" si="23"/>
        <v>88</v>
      </c>
    </row>
    <row r="96" spans="1:12">
      <c r="A96" s="6">
        <v>31</v>
      </c>
      <c r="B96" s="6" t="str">
        <f t="shared" si="16"/>
        <v>Fredrik Persson</v>
      </c>
      <c r="C96" s="6" t="str">
        <f t="shared" si="17"/>
        <v>Sweden</v>
      </c>
      <c r="D96" s="6">
        <f>VLOOKUP(A96,'K3M-MEN'!A:E,4,FALSE)</f>
        <v>0</v>
      </c>
      <c r="E96" s="18">
        <f t="shared" si="18"/>
        <v>0</v>
      </c>
      <c r="F96" s="6">
        <f>VLOOKUP(A96,'K5M-MEN'!A:E,4,FALSE)</f>
        <v>0</v>
      </c>
      <c r="G96" s="18">
        <f t="shared" si="19"/>
        <v>0</v>
      </c>
      <c r="H96" s="6">
        <f>VLOOKUP(A96,'K7M-MEN'!A:E,4,FALSE)</f>
        <v>0</v>
      </c>
      <c r="I96" s="18">
        <f t="shared" si="20"/>
        <v>0</v>
      </c>
      <c r="J96" s="6">
        <f t="shared" si="21"/>
        <v>0</v>
      </c>
      <c r="K96" s="18">
        <f t="shared" si="22"/>
        <v>0</v>
      </c>
      <c r="L96" s="6">
        <f t="shared" si="23"/>
        <v>88</v>
      </c>
    </row>
    <row r="97" spans="1:12">
      <c r="A97" s="6">
        <v>45</v>
      </c>
      <c r="B97" s="6" t="str">
        <f t="shared" si="16"/>
        <v>John Taylor</v>
      </c>
      <c r="C97" s="6" t="str">
        <f t="shared" si="17"/>
        <v>UK</v>
      </c>
      <c r="D97" s="6">
        <f>VLOOKUP(A97,'K3M-MEN'!A:E,4,FALSE)</f>
        <v>0</v>
      </c>
      <c r="E97" s="18">
        <f t="shared" si="18"/>
        <v>0</v>
      </c>
      <c r="F97" s="6">
        <f>VLOOKUP(A97,'K5M-MEN'!A:E,4,FALSE)</f>
        <v>0</v>
      </c>
      <c r="G97" s="18">
        <f t="shared" si="19"/>
        <v>0</v>
      </c>
      <c r="H97" s="6">
        <f>VLOOKUP(A97,'K7M-MEN'!A:E,4,FALSE)</f>
        <v>0</v>
      </c>
      <c r="I97" s="18">
        <f t="shared" si="20"/>
        <v>0</v>
      </c>
      <c r="J97" s="6">
        <f t="shared" si="21"/>
        <v>0</v>
      </c>
      <c r="K97" s="18">
        <f t="shared" si="22"/>
        <v>0</v>
      </c>
      <c r="L97" s="6">
        <f t="shared" si="23"/>
        <v>88</v>
      </c>
    </row>
    <row r="98" spans="1:12">
      <c r="A98" s="6">
        <v>47</v>
      </c>
      <c r="B98" s="6" t="str">
        <f t="shared" si="16"/>
        <v>Kari Salonius</v>
      </c>
      <c r="C98" s="6" t="str">
        <f t="shared" si="17"/>
        <v>Finland</v>
      </c>
      <c r="D98" s="6">
        <f>VLOOKUP(A98,'K3M-MEN'!A:E,4,FALSE)</f>
        <v>0</v>
      </c>
      <c r="E98" s="18">
        <f t="shared" si="18"/>
        <v>0</v>
      </c>
      <c r="F98" s="6">
        <f>VLOOKUP(A98,'K5M-MEN'!A:E,4,FALSE)</f>
        <v>0</v>
      </c>
      <c r="G98" s="18">
        <f t="shared" si="19"/>
        <v>0</v>
      </c>
      <c r="H98" s="6">
        <f>VLOOKUP(A98,'K7M-MEN'!A:E,4,FALSE)</f>
        <v>0</v>
      </c>
      <c r="I98" s="18">
        <f t="shared" si="20"/>
        <v>0</v>
      </c>
      <c r="J98" s="6">
        <f t="shared" si="21"/>
        <v>0</v>
      </c>
      <c r="K98" s="18">
        <f t="shared" si="22"/>
        <v>0</v>
      </c>
      <c r="L98" s="6">
        <f t="shared" si="23"/>
        <v>88</v>
      </c>
    </row>
    <row r="99" spans="1:12">
      <c r="A99" s="6">
        <v>76</v>
      </c>
      <c r="B99" s="6" t="str">
        <f t="shared" si="16"/>
        <v>Peter Wear</v>
      </c>
      <c r="C99" s="6" t="str">
        <f t="shared" si="17"/>
        <v>UK</v>
      </c>
      <c r="D99" s="6">
        <f>VLOOKUP(A99,'K3M-MEN'!A:E,4,FALSE)</f>
        <v>0</v>
      </c>
      <c r="E99" s="18">
        <f t="shared" si="18"/>
        <v>0</v>
      </c>
      <c r="F99" s="6">
        <f>VLOOKUP(A99,'K5M-MEN'!A:E,4,FALSE)</f>
        <v>0</v>
      </c>
      <c r="G99" s="18">
        <f t="shared" si="19"/>
        <v>0</v>
      </c>
      <c r="H99" s="6">
        <f>VLOOKUP(A99,'K7M-MEN'!A:E,4,FALSE)</f>
        <v>0</v>
      </c>
      <c r="I99" s="18">
        <f t="shared" si="20"/>
        <v>0</v>
      </c>
      <c r="J99" s="6">
        <f t="shared" si="21"/>
        <v>0</v>
      </c>
      <c r="K99" s="18">
        <f t="shared" si="22"/>
        <v>0</v>
      </c>
      <c r="L99" s="6">
        <f t="shared" si="23"/>
        <v>88</v>
      </c>
    </row>
    <row r="100" spans="1:12">
      <c r="A100" s="6">
        <v>81</v>
      </c>
      <c r="B100" s="6" t="str">
        <f t="shared" si="16"/>
        <v>Richard Loxton</v>
      </c>
      <c r="C100" s="6" t="str">
        <f t="shared" si="17"/>
        <v>UK</v>
      </c>
      <c r="D100" s="6">
        <f>VLOOKUP(A100,'K3M-MEN'!A:E,4,FALSE)</f>
        <v>0</v>
      </c>
      <c r="E100" s="18">
        <f t="shared" si="18"/>
        <v>0</v>
      </c>
      <c r="F100" s="6">
        <f>VLOOKUP(A100,'K5M-MEN'!A:E,4,FALSE)</f>
        <v>0</v>
      </c>
      <c r="G100" s="18">
        <f t="shared" si="19"/>
        <v>0</v>
      </c>
      <c r="H100" s="6">
        <f>VLOOKUP(A100,'K7M-MEN'!A:E,4,FALSE)</f>
        <v>0</v>
      </c>
      <c r="I100" s="18">
        <f t="shared" si="20"/>
        <v>0</v>
      </c>
      <c r="J100" s="6">
        <f t="shared" si="21"/>
        <v>0</v>
      </c>
      <c r="K100" s="18">
        <f t="shared" si="22"/>
        <v>0</v>
      </c>
      <c r="L100" s="6">
        <f t="shared" si="23"/>
        <v>88</v>
      </c>
    </row>
    <row r="101" spans="1:12">
      <c r="A101" s="6">
        <v>82</v>
      </c>
      <c r="B101" s="6" t="str">
        <f t="shared" ref="B101:B103" si="24">VLOOKUP(A101,MasterMen,2,FALSE)</f>
        <v>Richard Sunderland</v>
      </c>
      <c r="C101" s="6" t="str">
        <f t="shared" si="17"/>
        <v>UK</v>
      </c>
      <c r="D101" s="6">
        <f>VLOOKUP(A101,'K3M-MEN'!A:E,4,FALSE)</f>
        <v>0</v>
      </c>
      <c r="E101" s="18">
        <f t="shared" ref="E101:E103" si="25">SUM(D101/K3MMax)*100</f>
        <v>0</v>
      </c>
      <c r="F101" s="6">
        <f>VLOOKUP(A101,'K5M-MEN'!A:E,4,FALSE)</f>
        <v>0</v>
      </c>
      <c r="G101" s="18">
        <f t="shared" ref="G101:G103" si="26">SUM(F101/K5MMax)*100</f>
        <v>0</v>
      </c>
      <c r="H101" s="6">
        <f>VLOOKUP(A101,'K7M-MEN'!A:E,4,FALSE)</f>
        <v>0</v>
      </c>
      <c r="I101" s="18">
        <f t="shared" ref="I101:I103" si="27">SUM(H101/K7MMax)*100</f>
        <v>0</v>
      </c>
      <c r="J101" s="6">
        <f t="shared" si="21"/>
        <v>0</v>
      </c>
      <c r="K101" s="18">
        <f t="shared" si="22"/>
        <v>0</v>
      </c>
      <c r="L101" s="6">
        <f t="shared" ref="L101:L103" si="28">RANK(K101,K:K)</f>
        <v>88</v>
      </c>
    </row>
    <row r="102" spans="1:12">
      <c r="A102" s="6">
        <v>94</v>
      </c>
      <c r="B102" s="6" t="str">
        <f t="shared" si="24"/>
        <v>Tim Ignatov</v>
      </c>
      <c r="C102" s="6" t="str">
        <f t="shared" si="17"/>
        <v>UK</v>
      </c>
      <c r="D102" s="6">
        <f>VLOOKUP(A102,'K3M-MEN'!A:E,4,FALSE)</f>
        <v>0</v>
      </c>
      <c r="E102" s="18">
        <f t="shared" si="25"/>
        <v>0</v>
      </c>
      <c r="F102" s="6">
        <f>VLOOKUP(A102,'K5M-MEN'!A:E,4,FALSE)</f>
        <v>0</v>
      </c>
      <c r="G102" s="18">
        <f t="shared" si="26"/>
        <v>0</v>
      </c>
      <c r="H102" s="6">
        <f>VLOOKUP(A102,'K7M-MEN'!A:E,4,FALSE)</f>
        <v>0</v>
      </c>
      <c r="I102" s="18">
        <f t="shared" si="27"/>
        <v>0</v>
      </c>
      <c r="J102" s="6">
        <f t="shared" si="21"/>
        <v>0</v>
      </c>
      <c r="K102" s="18">
        <f t="shared" si="22"/>
        <v>0</v>
      </c>
      <c r="L102" s="6">
        <f t="shared" si="28"/>
        <v>88</v>
      </c>
    </row>
    <row r="103" spans="1:12">
      <c r="A103" s="6">
        <v>98</v>
      </c>
      <c r="B103" s="6" t="str">
        <f t="shared" si="24"/>
        <v>Florian Loupias</v>
      </c>
      <c r="C103" s="6" t="str">
        <f t="shared" si="17"/>
        <v>France</v>
      </c>
      <c r="D103" s="6">
        <f>VLOOKUP(A103,'K3M-MEN'!A:E,4,FALSE)</f>
        <v>0</v>
      </c>
      <c r="E103" s="18">
        <f t="shared" si="25"/>
        <v>0</v>
      </c>
      <c r="F103" s="6">
        <f>VLOOKUP(A103,'K5M-MEN'!A:E,4,FALSE)</f>
        <v>0</v>
      </c>
      <c r="G103" s="18">
        <f t="shared" si="26"/>
        <v>0</v>
      </c>
      <c r="H103" s="6">
        <f>VLOOKUP(A103,'K7M-MEN'!A:E,4,FALSE)</f>
        <v>0</v>
      </c>
      <c r="I103" s="18">
        <f t="shared" si="27"/>
        <v>0</v>
      </c>
      <c r="J103" s="6">
        <f t="shared" si="21"/>
        <v>0</v>
      </c>
      <c r="K103" s="18">
        <f t="shared" si="22"/>
        <v>0</v>
      </c>
      <c r="L103" s="6">
        <f t="shared" si="28"/>
        <v>88</v>
      </c>
    </row>
  </sheetData>
  <autoFilter ref="A4:L103">
    <sortState ref="A5:L103">
      <sortCondition ref="L4:L103"/>
    </sortState>
  </autoFilter>
  <mergeCells count="4">
    <mergeCell ref="A1:L1"/>
    <mergeCell ref="D2:E2"/>
    <mergeCell ref="F2:G2"/>
    <mergeCell ref="H2:I2"/>
  </mergeCells>
  <pageMargins left="0.70866141732283472" right="0.70866141732283472" top="0.74803149606299213" bottom="0.74803149606299213" header="0.31496062992125984" footer="0.31496062992125984"/>
  <pageSetup paperSize="9" scale="69" fitToHeight="1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  <pageSetUpPr fitToPage="1"/>
  </sheetPr>
  <dimension ref="A1:M38"/>
  <sheetViews>
    <sheetView zoomScale="130" zoomScaleNormal="130" zoomScalePageLayoutView="130" workbookViewId="0">
      <selection activeCell="M1" sqref="M1"/>
    </sheetView>
  </sheetViews>
  <sheetFormatPr baseColWidth="10" defaultColWidth="8.7109375" defaultRowHeight="13" x14ac:dyDescent="0"/>
  <cols>
    <col min="1" max="1" width="5.42578125" bestFit="1" customWidth="1"/>
    <col min="2" max="2" width="20.85546875" bestFit="1" customWidth="1"/>
    <col min="3" max="3" width="9.7109375" bestFit="1" customWidth="1"/>
    <col min="4" max="4" width="10.28515625" bestFit="1" customWidth="1"/>
    <col min="5" max="5" width="7.42578125" bestFit="1" customWidth="1"/>
    <col min="6" max="6" width="10.28515625" bestFit="1" customWidth="1"/>
    <col min="7" max="7" width="7.42578125" bestFit="1" customWidth="1"/>
    <col min="8" max="8" width="10.28515625" bestFit="1" customWidth="1"/>
    <col min="9" max="9" width="7.42578125" bestFit="1" customWidth="1"/>
    <col min="10" max="10" width="12.42578125" bestFit="1" customWidth="1"/>
    <col min="11" max="11" width="8.42578125" bestFit="1" customWidth="1"/>
    <col min="12" max="12" width="7.140625" bestFit="1" customWidth="1"/>
  </cols>
  <sheetData>
    <row r="1" spans="1:13" ht="30">
      <c r="A1" s="82" t="s">
        <v>194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ht="30">
      <c r="A2" s="17"/>
      <c r="B2" s="17"/>
      <c r="C2" s="17"/>
      <c r="D2" s="82" t="s">
        <v>185</v>
      </c>
      <c r="E2" s="82"/>
      <c r="F2" s="82" t="s">
        <v>186</v>
      </c>
      <c r="G2" s="82"/>
      <c r="H2" s="82" t="s">
        <v>187</v>
      </c>
      <c r="I2" s="82"/>
      <c r="J2" s="17"/>
      <c r="K2" s="17"/>
      <c r="L2" s="17"/>
    </row>
    <row r="3" spans="1:13" ht="30">
      <c r="A3" s="17"/>
      <c r="B3" s="17"/>
      <c r="C3" s="17"/>
      <c r="D3" s="17"/>
      <c r="E3" s="17">
        <f>MAX(D:D)</f>
        <v>89</v>
      </c>
      <c r="F3" s="17"/>
      <c r="G3" s="17">
        <f>MAX(F:F)</f>
        <v>80</v>
      </c>
      <c r="H3" s="17"/>
      <c r="I3" s="17">
        <f>MAX(H:H)</f>
        <v>59</v>
      </c>
      <c r="J3" s="17"/>
      <c r="K3" s="17"/>
      <c r="L3" s="17"/>
    </row>
    <row r="4" spans="1:13" ht="15">
      <c r="A4" s="15" t="s">
        <v>160</v>
      </c>
      <c r="B4" s="15" t="s">
        <v>163</v>
      </c>
      <c r="C4" s="15" t="s">
        <v>1</v>
      </c>
      <c r="D4" s="15" t="s">
        <v>195</v>
      </c>
      <c r="E4" s="15" t="s">
        <v>196</v>
      </c>
      <c r="F4" s="15" t="s">
        <v>197</v>
      </c>
      <c r="G4" s="15" t="s">
        <v>175</v>
      </c>
      <c r="H4" s="15" t="s">
        <v>198</v>
      </c>
      <c r="I4" s="15" t="s">
        <v>177</v>
      </c>
      <c r="J4" s="15" t="s">
        <v>178</v>
      </c>
      <c r="K4" s="15" t="s">
        <v>179</v>
      </c>
      <c r="L4" s="15" t="s">
        <v>165</v>
      </c>
    </row>
    <row r="5" spans="1:13" ht="15">
      <c r="A5" s="25">
        <v>101</v>
      </c>
      <c r="B5" s="25" t="str">
        <f t="shared" ref="B5:B38" si="0">VLOOKUP(A5,MasterWomen,2,FALSE)</f>
        <v>Anna Velikaya</v>
      </c>
      <c r="C5" s="25" t="str">
        <f t="shared" ref="C5:C38" si="1">VLOOKUP(A5,MasterWomen,3,FALSE)</f>
        <v>Russia</v>
      </c>
      <c r="D5" s="25">
        <f>VLOOKUP(A5,'A4M-WOMEN'!A:E,4,FALSE)</f>
        <v>89</v>
      </c>
      <c r="E5" s="26">
        <f t="shared" ref="E5:E38" si="2">SUM(D5/A4MMaxW)*100</f>
        <v>100</v>
      </c>
      <c r="F5" s="25">
        <f>VLOOKUP(A5,'A5M-WOMEN'!A:E,4,FALSE)</f>
        <v>75</v>
      </c>
      <c r="G5" s="26">
        <f t="shared" ref="G5:G38" si="3">SUM(F5/A5MMaxW)*100</f>
        <v>93.75</v>
      </c>
      <c r="H5" s="25">
        <f>VLOOKUP(A5,'A7M-WOMEN'!A:E,4,FALSE)</f>
        <v>58</v>
      </c>
      <c r="I5" s="26">
        <f t="shared" ref="I5:I38" si="4">SUM(H5/A7MMaxW)*100</f>
        <v>98.305084745762713</v>
      </c>
      <c r="J5" s="25">
        <f t="shared" ref="J5:J38" si="5">SUM(D5,F5,H5)</f>
        <v>222</v>
      </c>
      <c r="K5" s="26">
        <f t="shared" ref="K5:K38" si="6">SUM(E5,G5,I5)</f>
        <v>292.05508474576271</v>
      </c>
      <c r="L5" s="25">
        <f t="shared" ref="L5:L38" si="7">RANK(K5,K:K)</f>
        <v>1</v>
      </c>
      <c r="M5" s="19"/>
    </row>
    <row r="6" spans="1:13" ht="15">
      <c r="A6" s="25">
        <v>123</v>
      </c>
      <c r="B6" s="25" t="str">
        <f t="shared" si="0"/>
        <v>Nataliya Dolgikh</v>
      </c>
      <c r="C6" s="25" t="str">
        <f t="shared" si="1"/>
        <v>Russia</v>
      </c>
      <c r="D6" s="25">
        <f>VLOOKUP(A6,'A4M-WOMEN'!A:E,4,FALSE)</f>
        <v>87</v>
      </c>
      <c r="E6" s="26">
        <f t="shared" si="2"/>
        <v>97.752808988764045</v>
      </c>
      <c r="F6" s="25">
        <f>VLOOKUP(A6,'A5M-WOMEN'!A:E,4,FALSE)</f>
        <v>57</v>
      </c>
      <c r="G6" s="26">
        <f t="shared" si="3"/>
        <v>71.25</v>
      </c>
      <c r="H6" s="25">
        <f>VLOOKUP(A6,'A7M-WOMEN'!A:E,4,FALSE)</f>
        <v>59</v>
      </c>
      <c r="I6" s="26">
        <f t="shared" si="4"/>
        <v>100</v>
      </c>
      <c r="J6" s="25">
        <f t="shared" si="5"/>
        <v>203</v>
      </c>
      <c r="K6" s="26">
        <f t="shared" si="6"/>
        <v>269.00280898876406</v>
      </c>
      <c r="L6" s="25">
        <f t="shared" si="7"/>
        <v>2</v>
      </c>
      <c r="M6" s="19"/>
    </row>
    <row r="7" spans="1:13" ht="15">
      <c r="A7" s="25">
        <v>124</v>
      </c>
      <c r="B7" s="25" t="str">
        <f t="shared" si="0"/>
        <v>Nathalie Kuik</v>
      </c>
      <c r="C7" s="25" t="str">
        <f t="shared" si="1"/>
        <v>France</v>
      </c>
      <c r="D7" s="25">
        <f>VLOOKUP(A7,'A4M-WOMEN'!A:E,4,FALSE)</f>
        <v>68</v>
      </c>
      <c r="E7" s="26">
        <f t="shared" si="2"/>
        <v>76.404494382022463</v>
      </c>
      <c r="F7" s="25">
        <f>VLOOKUP(A7,'A5M-WOMEN'!A:E,4,FALSE)</f>
        <v>80</v>
      </c>
      <c r="G7" s="26">
        <f t="shared" si="3"/>
        <v>100</v>
      </c>
      <c r="H7" s="25">
        <f>VLOOKUP(A7,'A7M-WOMEN'!A:E,4,FALSE)</f>
        <v>48</v>
      </c>
      <c r="I7" s="26">
        <f t="shared" si="4"/>
        <v>81.355932203389841</v>
      </c>
      <c r="J7" s="25">
        <f t="shared" si="5"/>
        <v>196</v>
      </c>
      <c r="K7" s="26">
        <f t="shared" si="6"/>
        <v>257.76042658541229</v>
      </c>
      <c r="L7" s="25">
        <f t="shared" si="7"/>
        <v>3</v>
      </c>
      <c r="M7" s="19"/>
    </row>
    <row r="8" spans="1:13" ht="15">
      <c r="A8" s="25">
        <v>117</v>
      </c>
      <c r="B8" s="25" t="str">
        <f t="shared" si="0"/>
        <v>Marina Kharkova</v>
      </c>
      <c r="C8" s="25" t="str">
        <f t="shared" si="1"/>
        <v>Russia</v>
      </c>
      <c r="D8" s="25">
        <f>VLOOKUP(A8,'A4M-WOMEN'!A:E,4,FALSE)</f>
        <v>71</v>
      </c>
      <c r="E8" s="26">
        <f t="shared" si="2"/>
        <v>79.775280898876403</v>
      </c>
      <c r="F8" s="25">
        <f>VLOOKUP(A8,'A5M-WOMEN'!A:E,4,FALSE)</f>
        <v>66</v>
      </c>
      <c r="G8" s="26">
        <f t="shared" si="3"/>
        <v>82.5</v>
      </c>
      <c r="H8" s="25">
        <f>VLOOKUP(A8,'A7M-WOMEN'!A:E,4,FALSE)</f>
        <v>50</v>
      </c>
      <c r="I8" s="26">
        <f t="shared" si="4"/>
        <v>84.745762711864401</v>
      </c>
      <c r="J8" s="25">
        <f t="shared" si="5"/>
        <v>187</v>
      </c>
      <c r="K8" s="26">
        <f t="shared" si="6"/>
        <v>247.02104361074083</v>
      </c>
      <c r="L8" s="25">
        <f t="shared" si="7"/>
        <v>4</v>
      </c>
      <c r="M8" s="19"/>
    </row>
    <row r="9" spans="1:13" ht="15">
      <c r="A9" s="25">
        <v>105</v>
      </c>
      <c r="B9" s="25" t="str">
        <f t="shared" si="0"/>
        <v>Ivana Karlíková</v>
      </c>
      <c r="C9" s="25" t="str">
        <f t="shared" si="1"/>
        <v>Czechia</v>
      </c>
      <c r="D9" s="25">
        <f>VLOOKUP(A9,'A4M-WOMEN'!A:E,4,FALSE)</f>
        <v>70</v>
      </c>
      <c r="E9" s="26">
        <f t="shared" si="2"/>
        <v>78.651685393258433</v>
      </c>
      <c r="F9" s="25">
        <f>VLOOKUP(A9,'A5M-WOMEN'!A:E,4,FALSE)</f>
        <v>64</v>
      </c>
      <c r="G9" s="26">
        <f t="shared" si="3"/>
        <v>80</v>
      </c>
      <c r="H9" s="25">
        <f>VLOOKUP(A9,'A7M-WOMEN'!A:E,4,FALSE)</f>
        <v>49</v>
      </c>
      <c r="I9" s="26">
        <f t="shared" si="4"/>
        <v>83.050847457627114</v>
      </c>
      <c r="J9" s="25">
        <f t="shared" si="5"/>
        <v>183</v>
      </c>
      <c r="K9" s="26">
        <f t="shared" si="6"/>
        <v>241.70253285088558</v>
      </c>
      <c r="L9" s="25">
        <f t="shared" si="7"/>
        <v>5</v>
      </c>
      <c r="M9" s="19"/>
    </row>
    <row r="10" spans="1:13" ht="15">
      <c r="A10" s="25">
        <v>104</v>
      </c>
      <c r="B10" s="25" t="str">
        <f t="shared" si="0"/>
        <v>Irina Khotsenko</v>
      </c>
      <c r="C10" s="25" t="str">
        <f t="shared" si="1"/>
        <v>Russia</v>
      </c>
      <c r="D10" s="25">
        <f>VLOOKUP(A10,'A4M-WOMEN'!A:E,4,FALSE)</f>
        <v>78</v>
      </c>
      <c r="E10" s="26">
        <f t="shared" si="2"/>
        <v>87.640449438202253</v>
      </c>
      <c r="F10" s="25">
        <f>VLOOKUP(A10,'A5M-WOMEN'!A:E,4,FALSE)</f>
        <v>72</v>
      </c>
      <c r="G10" s="26">
        <f t="shared" si="3"/>
        <v>90</v>
      </c>
      <c r="H10" s="25">
        <f>VLOOKUP(A10,'A7M-WOMEN'!A:E,4,FALSE)</f>
        <v>35</v>
      </c>
      <c r="I10" s="26">
        <f t="shared" si="4"/>
        <v>59.322033898305079</v>
      </c>
      <c r="J10" s="25">
        <f t="shared" si="5"/>
        <v>185</v>
      </c>
      <c r="K10" s="26">
        <f t="shared" si="6"/>
        <v>236.96248333650735</v>
      </c>
      <c r="L10" s="25">
        <f t="shared" si="7"/>
        <v>6</v>
      </c>
      <c r="M10" s="19"/>
    </row>
    <row r="11" spans="1:13" ht="15">
      <c r="A11" s="25">
        <v>100</v>
      </c>
      <c r="B11" s="25" t="str">
        <f t="shared" si="0"/>
        <v>Anna Krzheminskaia</v>
      </c>
      <c r="C11" s="25" t="str">
        <f t="shared" si="1"/>
        <v>Russia</v>
      </c>
      <c r="D11" s="25">
        <f>VLOOKUP(A11,'A4M-WOMEN'!A:E,4,FALSE)</f>
        <v>75</v>
      </c>
      <c r="E11" s="26">
        <f t="shared" si="2"/>
        <v>84.269662921348313</v>
      </c>
      <c r="F11" s="25">
        <f>VLOOKUP(A11,'A5M-WOMEN'!A:E,4,FALSE)</f>
        <v>72</v>
      </c>
      <c r="G11" s="26">
        <f t="shared" si="3"/>
        <v>90</v>
      </c>
      <c r="H11" s="25">
        <f>VLOOKUP(A11,'A7M-WOMEN'!A:E,4,FALSE)</f>
        <v>36</v>
      </c>
      <c r="I11" s="26">
        <f t="shared" si="4"/>
        <v>61.016949152542374</v>
      </c>
      <c r="J11" s="25">
        <f t="shared" si="5"/>
        <v>183</v>
      </c>
      <c r="K11" s="26">
        <f t="shared" si="6"/>
        <v>235.28661207389067</v>
      </c>
      <c r="L11" s="25">
        <f t="shared" si="7"/>
        <v>7</v>
      </c>
      <c r="M11" s="19"/>
    </row>
    <row r="12" spans="1:13" ht="15">
      <c r="A12" s="6">
        <v>113</v>
      </c>
      <c r="B12" s="6" t="str">
        <f t="shared" si="0"/>
        <v>Lou Guilbert</v>
      </c>
      <c r="C12" s="6" t="str">
        <f t="shared" si="1"/>
        <v>France</v>
      </c>
      <c r="D12" s="6">
        <f>VLOOKUP(A12,'A4M-WOMEN'!A:E,4,FALSE)</f>
        <v>63</v>
      </c>
      <c r="E12" s="18">
        <f t="shared" si="2"/>
        <v>70.786516853932582</v>
      </c>
      <c r="F12" s="6">
        <f>VLOOKUP(A12,'A5M-WOMEN'!A:E,4,FALSE)</f>
        <v>58</v>
      </c>
      <c r="G12" s="18">
        <f t="shared" si="3"/>
        <v>72.5</v>
      </c>
      <c r="H12" s="6">
        <f>VLOOKUP(A12,'A7M-WOMEN'!A:E,4,FALSE)</f>
        <v>44</v>
      </c>
      <c r="I12" s="18">
        <f t="shared" si="4"/>
        <v>74.576271186440678</v>
      </c>
      <c r="J12" s="6">
        <f t="shared" si="5"/>
        <v>165</v>
      </c>
      <c r="K12" s="18">
        <f t="shared" si="6"/>
        <v>217.86278804037329</v>
      </c>
      <c r="L12" s="6">
        <f t="shared" si="7"/>
        <v>8</v>
      </c>
    </row>
    <row r="13" spans="1:13" ht="15">
      <c r="A13" s="6">
        <v>103</v>
      </c>
      <c r="B13" s="6" t="str">
        <f t="shared" si="0"/>
        <v>Daniela Meyer-Speicher</v>
      </c>
      <c r="C13" s="6" t="str">
        <f t="shared" si="1"/>
        <v>France</v>
      </c>
      <c r="D13" s="6">
        <f>VLOOKUP(A13,'A4M-WOMEN'!A:E,4,FALSE)</f>
        <v>85</v>
      </c>
      <c r="E13" s="18">
        <f t="shared" si="2"/>
        <v>95.50561797752809</v>
      </c>
      <c r="F13" s="6">
        <f>VLOOKUP(A13,'A5M-WOMEN'!A:E,4,FALSE)</f>
        <v>51</v>
      </c>
      <c r="G13" s="18">
        <f t="shared" si="3"/>
        <v>63.749999999999993</v>
      </c>
      <c r="H13" s="6">
        <f>VLOOKUP(A13,'A7M-WOMEN'!A:E,4,FALSE)</f>
        <v>29</v>
      </c>
      <c r="I13" s="18">
        <f t="shared" si="4"/>
        <v>49.152542372881356</v>
      </c>
      <c r="J13" s="6">
        <f t="shared" si="5"/>
        <v>165</v>
      </c>
      <c r="K13" s="18">
        <f t="shared" si="6"/>
        <v>208.40816035040945</v>
      </c>
      <c r="L13" s="6">
        <f t="shared" si="7"/>
        <v>9</v>
      </c>
    </row>
    <row r="14" spans="1:13" ht="15">
      <c r="A14" s="6">
        <v>132</v>
      </c>
      <c r="B14" s="6" t="str">
        <f t="shared" si="0"/>
        <v>Valentina Tikhacheva</v>
      </c>
      <c r="C14" s="6" t="str">
        <f t="shared" si="1"/>
        <v>Russia</v>
      </c>
      <c r="D14" s="6">
        <f>VLOOKUP(A14,'A4M-WOMEN'!A:E,4,FALSE)</f>
        <v>61</v>
      </c>
      <c r="E14" s="18">
        <f t="shared" si="2"/>
        <v>68.539325842696627</v>
      </c>
      <c r="F14" s="6">
        <f>VLOOKUP(A14,'A5M-WOMEN'!A:E,4,FALSE)</f>
        <v>52</v>
      </c>
      <c r="G14" s="18">
        <f t="shared" si="3"/>
        <v>65</v>
      </c>
      <c r="H14" s="6">
        <f>VLOOKUP(A14,'A7M-WOMEN'!A:E,4,FALSE)</f>
        <v>36</v>
      </c>
      <c r="I14" s="18">
        <f t="shared" si="4"/>
        <v>61.016949152542374</v>
      </c>
      <c r="J14" s="6">
        <f t="shared" si="5"/>
        <v>149</v>
      </c>
      <c r="K14" s="18">
        <f t="shared" si="6"/>
        <v>194.55627499523899</v>
      </c>
      <c r="L14" s="6">
        <f t="shared" si="7"/>
        <v>10</v>
      </c>
    </row>
    <row r="15" spans="1:13" ht="15">
      <c r="A15" s="6">
        <v>130</v>
      </c>
      <c r="B15" s="6" t="str">
        <f t="shared" si="0"/>
        <v>Tammy Collander</v>
      </c>
      <c r="C15" s="6" t="str">
        <f t="shared" si="1"/>
        <v>USA</v>
      </c>
      <c r="D15" s="6">
        <f>VLOOKUP(A15,'A4M-WOMEN'!A:E,4,FALSE)</f>
        <v>67</v>
      </c>
      <c r="E15" s="18">
        <f t="shared" si="2"/>
        <v>75.280898876404493</v>
      </c>
      <c r="F15" s="6">
        <f>VLOOKUP(A15,'A5M-WOMEN'!A:E,4,FALSE)</f>
        <v>55</v>
      </c>
      <c r="G15" s="18">
        <f t="shared" si="3"/>
        <v>68.75</v>
      </c>
      <c r="H15" s="6">
        <f>VLOOKUP(A15,'A7M-WOMEN'!A:E,4,FALSE)</f>
        <v>27</v>
      </c>
      <c r="I15" s="18">
        <f t="shared" si="4"/>
        <v>45.762711864406782</v>
      </c>
      <c r="J15" s="6">
        <f t="shared" si="5"/>
        <v>149</v>
      </c>
      <c r="K15" s="18">
        <f t="shared" si="6"/>
        <v>189.79361074081126</v>
      </c>
      <c r="L15" s="6">
        <f t="shared" si="7"/>
        <v>11</v>
      </c>
    </row>
    <row r="16" spans="1:13" ht="15">
      <c r="A16" s="6">
        <v>115</v>
      </c>
      <c r="B16" s="6" t="str">
        <f t="shared" si="0"/>
        <v>Magdaléna Karlíková</v>
      </c>
      <c r="C16" s="6" t="str">
        <f t="shared" si="1"/>
        <v>Czechia</v>
      </c>
      <c r="D16" s="6">
        <f>VLOOKUP(A16,'A4M-WOMEN'!A:E,4,FALSE)</f>
        <v>60</v>
      </c>
      <c r="E16" s="18">
        <f t="shared" si="2"/>
        <v>67.415730337078656</v>
      </c>
      <c r="F16" s="6">
        <f>VLOOKUP(A16,'A5M-WOMEN'!A:E,4,FALSE)</f>
        <v>52</v>
      </c>
      <c r="G16" s="18">
        <f t="shared" si="3"/>
        <v>65</v>
      </c>
      <c r="H16" s="6">
        <f>VLOOKUP(A16,'A7M-WOMEN'!A:E,4,FALSE)</f>
        <v>29</v>
      </c>
      <c r="I16" s="18">
        <f t="shared" si="4"/>
        <v>49.152542372881356</v>
      </c>
      <c r="J16" s="6">
        <f t="shared" si="5"/>
        <v>141</v>
      </c>
      <c r="K16" s="18">
        <f t="shared" si="6"/>
        <v>181.56827270996001</v>
      </c>
      <c r="L16" s="6">
        <f t="shared" si="7"/>
        <v>12</v>
      </c>
    </row>
    <row r="17" spans="1:12" ht="15">
      <c r="A17" s="6">
        <v>133</v>
      </c>
      <c r="B17" s="6" t="str">
        <f t="shared" si="0"/>
        <v>Vanessa Veillé</v>
      </c>
      <c r="C17" s="6" t="str">
        <f t="shared" si="1"/>
        <v>France</v>
      </c>
      <c r="D17" s="6">
        <f>VLOOKUP(A17,'A4M-WOMEN'!A:E,4,FALSE)</f>
        <v>71</v>
      </c>
      <c r="E17" s="18">
        <f t="shared" si="2"/>
        <v>79.775280898876403</v>
      </c>
      <c r="F17" s="6">
        <f>VLOOKUP(A17,'A5M-WOMEN'!A:E,4,FALSE)</f>
        <v>39</v>
      </c>
      <c r="G17" s="18">
        <f t="shared" si="3"/>
        <v>48.75</v>
      </c>
      <c r="H17" s="6">
        <f>VLOOKUP(A17,'A7M-WOMEN'!A:E,4,FALSE)</f>
        <v>28</v>
      </c>
      <c r="I17" s="18">
        <f t="shared" si="4"/>
        <v>47.457627118644069</v>
      </c>
      <c r="J17" s="6">
        <f t="shared" si="5"/>
        <v>138</v>
      </c>
      <c r="K17" s="18">
        <f t="shared" si="6"/>
        <v>175.98290801752049</v>
      </c>
      <c r="L17" s="6">
        <f t="shared" si="7"/>
        <v>14</v>
      </c>
    </row>
    <row r="18" spans="1:12" ht="15">
      <c r="A18" s="6">
        <v>119</v>
      </c>
      <c r="B18" s="6" t="str">
        <f t="shared" si="0"/>
        <v>Melody Cuenca</v>
      </c>
      <c r="C18" s="6" t="str">
        <f t="shared" si="1"/>
        <v>USA</v>
      </c>
      <c r="D18" s="6">
        <f>VLOOKUP(A18,'A4M-WOMEN'!A:E,4,FALSE)</f>
        <v>59</v>
      </c>
      <c r="E18" s="18">
        <f t="shared" si="2"/>
        <v>66.292134831460672</v>
      </c>
      <c r="F18" s="6">
        <f>VLOOKUP(A18,'A5M-WOMEN'!A:E,4,FALSE)</f>
        <v>49</v>
      </c>
      <c r="G18" s="18">
        <f t="shared" si="3"/>
        <v>61.250000000000007</v>
      </c>
      <c r="H18" s="6">
        <f>VLOOKUP(A18,'A7M-WOMEN'!A:E,4,FALSE)</f>
        <v>27</v>
      </c>
      <c r="I18" s="18">
        <f t="shared" si="4"/>
        <v>45.762711864406782</v>
      </c>
      <c r="J18" s="6">
        <f t="shared" si="5"/>
        <v>135</v>
      </c>
      <c r="K18" s="18">
        <f t="shared" si="6"/>
        <v>173.30484669586747</v>
      </c>
      <c r="L18" s="6">
        <f t="shared" si="7"/>
        <v>15</v>
      </c>
    </row>
    <row r="19" spans="1:12" ht="15">
      <c r="A19" s="6">
        <v>127</v>
      </c>
      <c r="B19" s="6" t="str">
        <f t="shared" si="0"/>
        <v>Sarah Miller</v>
      </c>
      <c r="C19" s="6" t="str">
        <f t="shared" si="1"/>
        <v>USA</v>
      </c>
      <c r="D19" s="6">
        <f>VLOOKUP(A19,'A4M-WOMEN'!A:E,4,FALSE)</f>
        <v>69</v>
      </c>
      <c r="E19" s="18">
        <f t="shared" si="2"/>
        <v>77.528089887640448</v>
      </c>
      <c r="F19" s="6">
        <f>VLOOKUP(A19,'A5M-WOMEN'!A:E,4,FALSE)</f>
        <v>44</v>
      </c>
      <c r="G19" s="18">
        <f t="shared" si="3"/>
        <v>55.000000000000007</v>
      </c>
      <c r="H19" s="6">
        <f>VLOOKUP(A19,'A7M-WOMEN'!A:E,4,FALSE)</f>
        <v>24</v>
      </c>
      <c r="I19" s="18">
        <f t="shared" si="4"/>
        <v>40.677966101694921</v>
      </c>
      <c r="J19" s="6">
        <f t="shared" si="5"/>
        <v>137</v>
      </c>
      <c r="K19" s="18">
        <f t="shared" si="6"/>
        <v>173.20605598933537</v>
      </c>
      <c r="L19" s="6">
        <f t="shared" si="7"/>
        <v>16</v>
      </c>
    </row>
    <row r="20" spans="1:12" ht="15">
      <c r="A20" s="6">
        <v>125</v>
      </c>
      <c r="B20" s="6" t="str">
        <f t="shared" si="0"/>
        <v>Nicola Wetherill</v>
      </c>
      <c r="C20" s="6" t="str">
        <f t="shared" si="1"/>
        <v>UK</v>
      </c>
      <c r="D20" s="6">
        <f>VLOOKUP(A20,'A4M-WOMEN'!A:E,4,FALSE)</f>
        <v>67</v>
      </c>
      <c r="E20" s="18">
        <f t="shared" si="2"/>
        <v>75.280898876404493</v>
      </c>
      <c r="F20" s="6">
        <f>VLOOKUP(A20,'A5M-WOMEN'!A:E,4,FALSE)</f>
        <v>39</v>
      </c>
      <c r="G20" s="18">
        <f t="shared" si="3"/>
        <v>48.75</v>
      </c>
      <c r="H20" s="6">
        <f>VLOOKUP(A20,'A7M-WOMEN'!A:E,4,FALSE)</f>
        <v>29</v>
      </c>
      <c r="I20" s="18">
        <f t="shared" si="4"/>
        <v>49.152542372881356</v>
      </c>
      <c r="J20" s="6">
        <f t="shared" si="5"/>
        <v>135</v>
      </c>
      <c r="K20" s="18">
        <f t="shared" si="6"/>
        <v>173.18344124928586</v>
      </c>
      <c r="L20" s="6">
        <f t="shared" si="7"/>
        <v>17</v>
      </c>
    </row>
    <row r="21" spans="1:12" ht="15">
      <c r="A21" s="6">
        <v>114</v>
      </c>
      <c r="B21" s="6" t="str">
        <f t="shared" si="0"/>
        <v>Lynn Dakin</v>
      </c>
      <c r="C21" s="6" t="str">
        <f t="shared" si="1"/>
        <v>UK</v>
      </c>
      <c r="D21" s="6">
        <f>VLOOKUP(A21,'A4M-WOMEN'!A:E,4,FALSE)</f>
        <v>74</v>
      </c>
      <c r="E21" s="18">
        <f t="shared" si="2"/>
        <v>83.146067415730343</v>
      </c>
      <c r="F21" s="6">
        <f>VLOOKUP(A21,'A5M-WOMEN'!A:E,4,FALSE)</f>
        <v>30</v>
      </c>
      <c r="G21" s="18">
        <f t="shared" si="3"/>
        <v>37.5</v>
      </c>
      <c r="H21" s="6">
        <f>VLOOKUP(A21,'A7M-WOMEN'!A:E,4,FALSE)</f>
        <v>29</v>
      </c>
      <c r="I21" s="18">
        <f t="shared" si="4"/>
        <v>49.152542372881356</v>
      </c>
      <c r="J21" s="6">
        <f t="shared" si="5"/>
        <v>133</v>
      </c>
      <c r="K21" s="18">
        <f t="shared" si="6"/>
        <v>169.79860978861171</v>
      </c>
      <c r="L21" s="6">
        <f t="shared" si="7"/>
        <v>18</v>
      </c>
    </row>
    <row r="22" spans="1:12" ht="15">
      <c r="A22" s="6">
        <v>106</v>
      </c>
      <c r="B22" s="6" t="str">
        <f t="shared" si="0"/>
        <v>Jacqueline Boof</v>
      </c>
      <c r="C22" s="6" t="str">
        <f t="shared" si="1"/>
        <v>France</v>
      </c>
      <c r="D22" s="6">
        <f>VLOOKUP(A22,'A4M-WOMEN'!A:E,4,FALSE)</f>
        <v>65</v>
      </c>
      <c r="E22" s="18">
        <f t="shared" si="2"/>
        <v>73.033707865168537</v>
      </c>
      <c r="F22" s="6">
        <f>VLOOKUP(A22,'A5M-WOMEN'!A:E,4,FALSE)</f>
        <v>55</v>
      </c>
      <c r="G22" s="18">
        <f t="shared" si="3"/>
        <v>68.75</v>
      </c>
      <c r="H22" s="6">
        <f>VLOOKUP(A22,'A7M-WOMEN'!A:E,4,FALSE)</f>
        <v>14</v>
      </c>
      <c r="I22" s="18">
        <f t="shared" si="4"/>
        <v>23.728813559322035</v>
      </c>
      <c r="J22" s="6">
        <f t="shared" si="5"/>
        <v>134</v>
      </c>
      <c r="K22" s="18">
        <f t="shared" si="6"/>
        <v>165.51252142449056</v>
      </c>
      <c r="L22" s="6">
        <f t="shared" si="7"/>
        <v>19</v>
      </c>
    </row>
    <row r="23" spans="1:12" ht="15">
      <c r="A23" s="6">
        <v>129</v>
      </c>
      <c r="B23" s="6" t="str">
        <f t="shared" si="0"/>
        <v>Suzanne Commons</v>
      </c>
      <c r="C23" s="6" t="str">
        <f t="shared" si="1"/>
        <v>UK</v>
      </c>
      <c r="D23" s="6">
        <f>VLOOKUP(A23,'A4M-WOMEN'!A:E,4,FALSE)</f>
        <v>72</v>
      </c>
      <c r="E23" s="18">
        <f t="shared" si="2"/>
        <v>80.898876404494374</v>
      </c>
      <c r="F23" s="6">
        <f>VLOOKUP(A23,'A5M-WOMEN'!A:E,4,FALSE)</f>
        <v>27</v>
      </c>
      <c r="G23" s="18">
        <f t="shared" si="3"/>
        <v>33.75</v>
      </c>
      <c r="H23" s="6">
        <f>VLOOKUP(A23,'A7M-WOMEN'!A:E,4,FALSE)</f>
        <v>26</v>
      </c>
      <c r="I23" s="18">
        <f t="shared" si="4"/>
        <v>44.067796610169488</v>
      </c>
      <c r="J23" s="6">
        <f t="shared" si="5"/>
        <v>125</v>
      </c>
      <c r="K23" s="18">
        <f t="shared" si="6"/>
        <v>158.71667301466385</v>
      </c>
      <c r="L23" s="6">
        <f t="shared" si="7"/>
        <v>20</v>
      </c>
    </row>
    <row r="24" spans="1:12" ht="15">
      <c r="A24" s="6">
        <v>126</v>
      </c>
      <c r="B24" s="6" t="str">
        <f t="shared" si="0"/>
        <v>Sandra Lamotte</v>
      </c>
      <c r="C24" s="6" t="str">
        <f t="shared" si="1"/>
        <v>France</v>
      </c>
      <c r="D24" s="6">
        <f>VLOOKUP(A24,'A4M-WOMEN'!A:E,4,FALSE)</f>
        <v>75</v>
      </c>
      <c r="E24" s="18">
        <f t="shared" si="2"/>
        <v>84.269662921348313</v>
      </c>
      <c r="F24" s="6">
        <f>VLOOKUP(A24,'A5M-WOMEN'!A:E,4,FALSE)</f>
        <v>24</v>
      </c>
      <c r="G24" s="18">
        <f t="shared" si="3"/>
        <v>30</v>
      </c>
      <c r="H24" s="6">
        <f>VLOOKUP(A24,'A7M-WOMEN'!A:E,4,FALSE)</f>
        <v>21</v>
      </c>
      <c r="I24" s="18">
        <f t="shared" si="4"/>
        <v>35.593220338983052</v>
      </c>
      <c r="J24" s="6">
        <f t="shared" si="5"/>
        <v>120</v>
      </c>
      <c r="K24" s="18">
        <f t="shared" si="6"/>
        <v>149.86288326033136</v>
      </c>
      <c r="L24" s="6">
        <f t="shared" si="7"/>
        <v>21</v>
      </c>
    </row>
    <row r="25" spans="1:12" ht="15">
      <c r="A25" s="6">
        <v>110</v>
      </c>
      <c r="B25" s="6" t="str">
        <f t="shared" si="0"/>
        <v>Kate Medley</v>
      </c>
      <c r="C25" s="6" t="str">
        <f t="shared" si="1"/>
        <v>UK</v>
      </c>
      <c r="D25" s="6">
        <f>VLOOKUP(A25,'A4M-WOMEN'!A:E,4,FALSE)</f>
        <v>53</v>
      </c>
      <c r="E25" s="18">
        <f t="shared" si="2"/>
        <v>59.550561797752813</v>
      </c>
      <c r="F25" s="6">
        <f>VLOOKUP(A25,'A5M-WOMEN'!A:E,4,FALSE)</f>
        <v>41</v>
      </c>
      <c r="G25" s="18">
        <f t="shared" si="3"/>
        <v>51.249999999999993</v>
      </c>
      <c r="H25" s="6">
        <f>VLOOKUP(A25,'A7M-WOMEN'!A:E,4,FALSE)</f>
        <v>17</v>
      </c>
      <c r="I25" s="18">
        <f t="shared" si="4"/>
        <v>28.8135593220339</v>
      </c>
      <c r="J25" s="6">
        <f t="shared" si="5"/>
        <v>111</v>
      </c>
      <c r="K25" s="18">
        <f t="shared" si="6"/>
        <v>139.61412111978672</v>
      </c>
      <c r="L25" s="6">
        <f t="shared" si="7"/>
        <v>22</v>
      </c>
    </row>
    <row r="26" spans="1:12" ht="15">
      <c r="A26" s="6">
        <v>102</v>
      </c>
      <c r="B26" s="6" t="str">
        <f t="shared" si="0"/>
        <v>Chris O'Brien</v>
      </c>
      <c r="C26" s="6" t="str">
        <f t="shared" si="1"/>
        <v>USA</v>
      </c>
      <c r="D26" s="6">
        <f>VLOOKUP(A26,'A4M-WOMEN'!A:E,4,FALSE)</f>
        <v>61</v>
      </c>
      <c r="E26" s="18">
        <f t="shared" si="2"/>
        <v>68.539325842696627</v>
      </c>
      <c r="F26" s="6">
        <f>VLOOKUP(A26,'A5M-WOMEN'!A:E,4,FALSE)</f>
        <v>38</v>
      </c>
      <c r="G26" s="18">
        <f t="shared" si="3"/>
        <v>47.5</v>
      </c>
      <c r="H26" s="6">
        <f>VLOOKUP(A26,'A7M-WOMEN'!A:E,4,FALSE)</f>
        <v>7</v>
      </c>
      <c r="I26" s="18">
        <f t="shared" si="4"/>
        <v>11.864406779661017</v>
      </c>
      <c r="J26" s="6">
        <f t="shared" si="5"/>
        <v>106</v>
      </c>
      <c r="K26" s="18">
        <f t="shared" si="6"/>
        <v>127.90373262235764</v>
      </c>
      <c r="L26" s="6">
        <f t="shared" si="7"/>
        <v>23</v>
      </c>
    </row>
    <row r="27" spans="1:12" ht="15">
      <c r="A27" s="6">
        <v>122</v>
      </c>
      <c r="B27" s="6" t="str">
        <f t="shared" si="0"/>
        <v>Naomi Fountain</v>
      </c>
      <c r="C27" s="6" t="str">
        <f t="shared" si="1"/>
        <v>UK</v>
      </c>
      <c r="D27" s="6">
        <f>VLOOKUP(A27,'A4M-WOMEN'!A:E,4,FALSE)</f>
        <v>48</v>
      </c>
      <c r="E27" s="18">
        <f t="shared" si="2"/>
        <v>53.932584269662918</v>
      </c>
      <c r="F27" s="6">
        <f>VLOOKUP(A27,'A5M-WOMEN'!A:E,4,FALSE)</f>
        <v>35</v>
      </c>
      <c r="G27" s="18">
        <f t="shared" si="3"/>
        <v>43.75</v>
      </c>
      <c r="H27" s="6">
        <f>VLOOKUP(A27,'A7M-WOMEN'!A:E,4,FALSE)</f>
        <v>17</v>
      </c>
      <c r="I27" s="18">
        <f t="shared" si="4"/>
        <v>28.8135593220339</v>
      </c>
      <c r="J27" s="6">
        <f t="shared" si="5"/>
        <v>100</v>
      </c>
      <c r="K27" s="18">
        <f t="shared" si="6"/>
        <v>126.49614359169682</v>
      </c>
      <c r="L27" s="6">
        <f t="shared" si="7"/>
        <v>24</v>
      </c>
    </row>
    <row r="28" spans="1:12" ht="15">
      <c r="A28" s="6">
        <v>116</v>
      </c>
      <c r="B28" s="6" t="str">
        <f t="shared" si="0"/>
        <v>Mandy Micra-Marciano</v>
      </c>
      <c r="C28" s="6" t="str">
        <f t="shared" si="1"/>
        <v>UK</v>
      </c>
      <c r="D28" s="6">
        <f>VLOOKUP(A28,'A4M-WOMEN'!A:E,4,FALSE)</f>
        <v>58</v>
      </c>
      <c r="E28" s="18">
        <f t="shared" si="2"/>
        <v>65.168539325842701</v>
      </c>
      <c r="F28" s="6">
        <f>VLOOKUP(A28,'A5M-WOMEN'!A:E,4,FALSE)</f>
        <v>30</v>
      </c>
      <c r="G28" s="18">
        <f t="shared" si="3"/>
        <v>37.5</v>
      </c>
      <c r="H28" s="6">
        <f>VLOOKUP(A28,'A7M-WOMEN'!A:E,4,FALSE)</f>
        <v>8</v>
      </c>
      <c r="I28" s="18">
        <f t="shared" si="4"/>
        <v>13.559322033898304</v>
      </c>
      <c r="J28" s="6">
        <f t="shared" si="5"/>
        <v>96</v>
      </c>
      <c r="K28" s="18">
        <f t="shared" si="6"/>
        <v>116.22786135974101</v>
      </c>
      <c r="L28" s="6">
        <f t="shared" si="7"/>
        <v>25</v>
      </c>
    </row>
    <row r="29" spans="1:12" ht="15">
      <c r="A29" s="6">
        <v>118</v>
      </c>
      <c r="B29" s="6" t="str">
        <f t="shared" si="0"/>
        <v>Marlène Aline</v>
      </c>
      <c r="C29" s="6" t="str">
        <f t="shared" si="1"/>
        <v>France</v>
      </c>
      <c r="D29" s="6">
        <f>VLOOKUP(A29,'A4M-WOMEN'!A:E,4,FALSE)</f>
        <v>48</v>
      </c>
      <c r="E29" s="18">
        <f t="shared" si="2"/>
        <v>53.932584269662918</v>
      </c>
      <c r="F29" s="6">
        <f>VLOOKUP(A29,'A5M-WOMEN'!A:E,4,FALSE)</f>
        <v>17</v>
      </c>
      <c r="G29" s="18">
        <f t="shared" si="3"/>
        <v>21.25</v>
      </c>
      <c r="H29" s="6">
        <f>VLOOKUP(A29,'A7M-WOMEN'!A:E,4,FALSE)</f>
        <v>22</v>
      </c>
      <c r="I29" s="18">
        <f t="shared" si="4"/>
        <v>37.288135593220339</v>
      </c>
      <c r="J29" s="6">
        <f t="shared" si="5"/>
        <v>87</v>
      </c>
      <c r="K29" s="18">
        <f t="shared" si="6"/>
        <v>112.47071986288327</v>
      </c>
      <c r="L29" s="6">
        <f t="shared" si="7"/>
        <v>26</v>
      </c>
    </row>
    <row r="30" spans="1:12" ht="15">
      <c r="A30" s="6">
        <v>121</v>
      </c>
      <c r="B30" s="6" t="str">
        <f t="shared" si="0"/>
        <v>Nadine Bordier</v>
      </c>
      <c r="C30" s="6" t="str">
        <f t="shared" si="1"/>
        <v>France</v>
      </c>
      <c r="D30" s="6">
        <f>VLOOKUP(A30,'A4M-WOMEN'!A:E,4,FALSE)</f>
        <v>48</v>
      </c>
      <c r="E30" s="18">
        <f t="shared" si="2"/>
        <v>53.932584269662918</v>
      </c>
      <c r="F30" s="6">
        <f>VLOOKUP(A30,'A5M-WOMEN'!A:E,4,FALSE)</f>
        <v>23</v>
      </c>
      <c r="G30" s="18">
        <f t="shared" si="3"/>
        <v>28.749999999999996</v>
      </c>
      <c r="H30" s="6">
        <f>VLOOKUP(A30,'A7M-WOMEN'!A:E,4,FALSE)</f>
        <v>14</v>
      </c>
      <c r="I30" s="18">
        <f t="shared" si="4"/>
        <v>23.728813559322035</v>
      </c>
      <c r="J30" s="6">
        <f t="shared" si="5"/>
        <v>85</v>
      </c>
      <c r="K30" s="18">
        <f t="shared" si="6"/>
        <v>106.41139782898495</v>
      </c>
      <c r="L30" s="6">
        <f t="shared" si="7"/>
        <v>27</v>
      </c>
    </row>
    <row r="31" spans="1:12" ht="15">
      <c r="A31" s="6">
        <v>111</v>
      </c>
      <c r="B31" s="6" t="str">
        <f t="shared" si="0"/>
        <v>Larisa Davydova</v>
      </c>
      <c r="C31" s="6" t="str">
        <f t="shared" si="1"/>
        <v>Russia</v>
      </c>
      <c r="D31" s="6">
        <f>VLOOKUP(A31,'A4M-WOMEN'!A:E,4,FALSE)</f>
        <v>82</v>
      </c>
      <c r="E31" s="18">
        <f t="shared" si="2"/>
        <v>92.134831460674164</v>
      </c>
      <c r="F31" s="6">
        <f>VLOOKUP(A31,'A5M-WOMEN'!A:E,4,FALSE)</f>
        <v>55</v>
      </c>
      <c r="G31" s="18">
        <f t="shared" si="3"/>
        <v>68.75</v>
      </c>
      <c r="H31" s="6">
        <f>VLOOKUP(A31,'A7M-WOMEN'!A:E,4,FALSE)</f>
        <v>11</v>
      </c>
      <c r="I31" s="18">
        <f t="shared" si="4"/>
        <v>18.64406779661017</v>
      </c>
      <c r="J31" s="6">
        <f t="shared" si="5"/>
        <v>148</v>
      </c>
      <c r="K31" s="18">
        <f t="shared" si="6"/>
        <v>179.52889925728431</v>
      </c>
      <c r="L31" s="6">
        <f t="shared" si="7"/>
        <v>13</v>
      </c>
    </row>
    <row r="32" spans="1:12" ht="15">
      <c r="A32" s="6">
        <v>131</v>
      </c>
      <c r="B32" s="6" t="str">
        <f t="shared" si="0"/>
        <v>Tracy Tenny</v>
      </c>
      <c r="C32" s="6" t="str">
        <f t="shared" si="1"/>
        <v>USA</v>
      </c>
      <c r="D32" s="6">
        <f>VLOOKUP(A32,'A4M-WOMEN'!A:E,4,FALSE)</f>
        <v>38</v>
      </c>
      <c r="E32" s="18">
        <f t="shared" si="2"/>
        <v>42.696629213483142</v>
      </c>
      <c r="F32" s="6">
        <f>VLOOKUP(A32,'A5M-WOMEN'!A:E,4,FALSE)</f>
        <v>19</v>
      </c>
      <c r="G32" s="18">
        <f t="shared" si="3"/>
        <v>23.75</v>
      </c>
      <c r="H32" s="6">
        <f>VLOOKUP(A32,'A7M-WOMEN'!A:E,4,FALSE)</f>
        <v>14</v>
      </c>
      <c r="I32" s="18">
        <f t="shared" si="4"/>
        <v>23.728813559322035</v>
      </c>
      <c r="J32" s="6">
        <f t="shared" si="5"/>
        <v>71</v>
      </c>
      <c r="K32" s="18">
        <f t="shared" si="6"/>
        <v>90.17544277280517</v>
      </c>
      <c r="L32" s="6">
        <f t="shared" si="7"/>
        <v>28</v>
      </c>
    </row>
    <row r="33" spans="1:12" ht="15">
      <c r="A33" s="6">
        <v>109</v>
      </c>
      <c r="B33" s="6" t="str">
        <f t="shared" si="0"/>
        <v>Kate Bygrave</v>
      </c>
      <c r="C33" s="6" t="str">
        <f t="shared" si="1"/>
        <v>UK</v>
      </c>
      <c r="D33" s="6">
        <f>VLOOKUP(A33,'A4M-WOMEN'!A:E,4,FALSE)</f>
        <v>31</v>
      </c>
      <c r="E33" s="18">
        <f t="shared" si="2"/>
        <v>34.831460674157306</v>
      </c>
      <c r="F33" s="6">
        <f>VLOOKUP(A33,'A5M-WOMEN'!A:E,4,FALSE)</f>
        <v>30</v>
      </c>
      <c r="G33" s="18">
        <f t="shared" si="3"/>
        <v>37.5</v>
      </c>
      <c r="H33" s="6">
        <f>VLOOKUP(A33,'A7M-WOMEN'!A:E,4,FALSE)</f>
        <v>10</v>
      </c>
      <c r="I33" s="18">
        <f t="shared" si="4"/>
        <v>16.949152542372879</v>
      </c>
      <c r="J33" s="6">
        <f t="shared" si="5"/>
        <v>71</v>
      </c>
      <c r="K33" s="18">
        <f t="shared" si="6"/>
        <v>89.280613216530185</v>
      </c>
      <c r="L33" s="6">
        <f t="shared" si="7"/>
        <v>29</v>
      </c>
    </row>
    <row r="34" spans="1:12" ht="15">
      <c r="A34" s="6">
        <v>112</v>
      </c>
      <c r="B34" s="6" t="str">
        <f t="shared" si="0"/>
        <v>Lisa Deneen</v>
      </c>
      <c r="C34" s="6" t="str">
        <f t="shared" si="1"/>
        <v>UK</v>
      </c>
      <c r="D34" s="6">
        <f>VLOOKUP(A34,'A4M-WOMEN'!A:E,4,FALSE)</f>
        <v>31</v>
      </c>
      <c r="E34" s="18">
        <f t="shared" si="2"/>
        <v>34.831460674157306</v>
      </c>
      <c r="F34" s="6">
        <f>VLOOKUP(A34,'A5M-WOMEN'!A:E,4,FALSE)</f>
        <v>7</v>
      </c>
      <c r="G34" s="18">
        <f t="shared" si="3"/>
        <v>8.75</v>
      </c>
      <c r="H34" s="6">
        <f>VLOOKUP(A34,'A7M-WOMEN'!A:E,4,FALSE)</f>
        <v>14</v>
      </c>
      <c r="I34" s="18">
        <f t="shared" si="4"/>
        <v>23.728813559322035</v>
      </c>
      <c r="J34" s="6">
        <f t="shared" si="5"/>
        <v>52</v>
      </c>
      <c r="K34" s="18">
        <f t="shared" si="6"/>
        <v>67.310274233479333</v>
      </c>
      <c r="L34" s="6">
        <f t="shared" si="7"/>
        <v>30</v>
      </c>
    </row>
    <row r="35" spans="1:12" ht="15">
      <c r="A35" s="6">
        <v>120</v>
      </c>
      <c r="B35" s="6" t="str">
        <f t="shared" si="0"/>
        <v>Monika Wolff</v>
      </c>
      <c r="C35" s="6" t="str">
        <f t="shared" si="1"/>
        <v>Germany</v>
      </c>
      <c r="D35" s="6">
        <f>VLOOKUP(A35,'A4M-WOMEN'!A:E,4,FALSE)</f>
        <v>45</v>
      </c>
      <c r="E35" s="18">
        <f t="shared" si="2"/>
        <v>50.561797752808992</v>
      </c>
      <c r="F35" s="6">
        <f>VLOOKUP(A35,'A5M-WOMEN'!A:E,4,FALSE)</f>
        <v>11</v>
      </c>
      <c r="G35" s="18">
        <f t="shared" si="3"/>
        <v>13.750000000000002</v>
      </c>
      <c r="H35" s="6">
        <f>VLOOKUP(A35,'A7M-WOMEN'!A:E,4,FALSE)</f>
        <v>0</v>
      </c>
      <c r="I35" s="18">
        <f t="shared" si="4"/>
        <v>0</v>
      </c>
      <c r="J35" s="6">
        <f t="shared" si="5"/>
        <v>56</v>
      </c>
      <c r="K35" s="18">
        <f t="shared" si="6"/>
        <v>64.311797752808999</v>
      </c>
      <c r="L35" s="6">
        <f t="shared" si="7"/>
        <v>31</v>
      </c>
    </row>
    <row r="36" spans="1:12" ht="15">
      <c r="A36" s="6">
        <v>128</v>
      </c>
      <c r="B36" s="6" t="str">
        <f t="shared" si="0"/>
        <v>Sonja Wolff</v>
      </c>
      <c r="C36" s="6" t="str">
        <f t="shared" si="1"/>
        <v>Germany</v>
      </c>
      <c r="D36" s="6">
        <f>VLOOKUP(A36,'A4M-WOMEN'!A:E,4,FALSE)</f>
        <v>16</v>
      </c>
      <c r="E36" s="18">
        <f t="shared" si="2"/>
        <v>17.977528089887642</v>
      </c>
      <c r="F36" s="6">
        <f>VLOOKUP(A36,'A5M-WOMEN'!A:E,4,FALSE)</f>
        <v>0</v>
      </c>
      <c r="G36" s="18">
        <f t="shared" si="3"/>
        <v>0</v>
      </c>
      <c r="H36" s="6">
        <f>VLOOKUP(A36,'A7M-WOMEN'!A:E,4,FALSE)</f>
        <v>0</v>
      </c>
      <c r="I36" s="18">
        <f t="shared" si="4"/>
        <v>0</v>
      </c>
      <c r="J36" s="6">
        <f t="shared" si="5"/>
        <v>16</v>
      </c>
      <c r="K36" s="18">
        <f t="shared" si="6"/>
        <v>17.977528089887642</v>
      </c>
      <c r="L36" s="6">
        <f t="shared" si="7"/>
        <v>32</v>
      </c>
    </row>
    <row r="37" spans="1:12" ht="15">
      <c r="A37" s="6">
        <v>107</v>
      </c>
      <c r="B37" s="6" t="str">
        <f t="shared" si="0"/>
        <v>Josselin Paille</v>
      </c>
      <c r="C37" s="6" t="str">
        <f t="shared" si="1"/>
        <v>France</v>
      </c>
      <c r="D37" s="6">
        <f>VLOOKUP(A37,'A4M-WOMEN'!A:E,4,FALSE)</f>
        <v>0</v>
      </c>
      <c r="E37" s="18">
        <f t="shared" si="2"/>
        <v>0</v>
      </c>
      <c r="F37" s="6">
        <f>VLOOKUP(A37,'A5M-WOMEN'!A:E,4,FALSE)</f>
        <v>0</v>
      </c>
      <c r="G37" s="18">
        <f t="shared" si="3"/>
        <v>0</v>
      </c>
      <c r="H37" s="6">
        <f>VLOOKUP(A37,'A7M-WOMEN'!A:E,4,FALSE)</f>
        <v>0</v>
      </c>
      <c r="I37" s="18">
        <f t="shared" si="4"/>
        <v>0</v>
      </c>
      <c r="J37" s="6">
        <f t="shared" si="5"/>
        <v>0</v>
      </c>
      <c r="K37" s="18">
        <f t="shared" si="6"/>
        <v>0</v>
      </c>
      <c r="L37" s="6">
        <f t="shared" si="7"/>
        <v>33</v>
      </c>
    </row>
    <row r="38" spans="1:12" ht="15">
      <c r="A38" s="6">
        <v>108</v>
      </c>
      <c r="B38" s="6" t="str">
        <f t="shared" si="0"/>
        <v>Karin Thor</v>
      </c>
      <c r="C38" s="6" t="str">
        <f t="shared" si="1"/>
        <v>Sweden</v>
      </c>
      <c r="D38" s="6">
        <f>VLOOKUP(A38,'A4M-WOMEN'!A:E,4,FALSE)</f>
        <v>0</v>
      </c>
      <c r="E38" s="18">
        <f t="shared" si="2"/>
        <v>0</v>
      </c>
      <c r="F38" s="6">
        <f>VLOOKUP(A38,'A5M-WOMEN'!A:E,4,FALSE)</f>
        <v>0</v>
      </c>
      <c r="G38" s="18">
        <f t="shared" si="3"/>
        <v>0</v>
      </c>
      <c r="H38" s="6">
        <f>VLOOKUP(A38,'A7M-WOMEN'!A:E,4,FALSE)</f>
        <v>0</v>
      </c>
      <c r="I38" s="18">
        <f t="shared" si="4"/>
        <v>0</v>
      </c>
      <c r="J38" s="6">
        <f t="shared" si="5"/>
        <v>0</v>
      </c>
      <c r="K38" s="18">
        <f t="shared" si="6"/>
        <v>0</v>
      </c>
      <c r="L38" s="6">
        <f t="shared" si="7"/>
        <v>33</v>
      </c>
    </row>
  </sheetData>
  <autoFilter ref="A4:L38">
    <sortState ref="A5:L38">
      <sortCondition ref="L4:L38"/>
    </sortState>
  </autoFilter>
  <mergeCells count="4">
    <mergeCell ref="A1:L1"/>
    <mergeCell ref="D2:E2"/>
    <mergeCell ref="F2:G2"/>
    <mergeCell ref="H2:I2"/>
  </mergeCells>
  <pageMargins left="0.70866141732283472" right="0.70866141732283472" top="0.74803149606299213" bottom="0.74803149606299213" header="0.31496062992125984" footer="0.31496062992125984"/>
  <pageSetup paperSize="9" scale="68" fitToHeight="1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A1:M103"/>
  <sheetViews>
    <sheetView zoomScale="145" zoomScaleNormal="145" zoomScalePageLayoutView="145" workbookViewId="0">
      <selection activeCell="M1" sqref="M1"/>
    </sheetView>
  </sheetViews>
  <sheetFormatPr baseColWidth="10" defaultColWidth="9" defaultRowHeight="15" x14ac:dyDescent="0"/>
  <cols>
    <col min="1" max="1" width="5.42578125" style="10" customWidth="1"/>
    <col min="2" max="2" width="20.42578125" style="10" bestFit="1" customWidth="1"/>
    <col min="3" max="3" width="9.7109375" style="10" bestFit="1" customWidth="1"/>
    <col min="4" max="4" width="10.28515625" style="10" bestFit="1" customWidth="1"/>
    <col min="5" max="5" width="7.42578125" style="10" bestFit="1" customWidth="1"/>
    <col min="6" max="6" width="10.28515625" style="10" bestFit="1" customWidth="1"/>
    <col min="7" max="7" width="7.42578125" style="10" bestFit="1" customWidth="1"/>
    <col min="8" max="8" width="10.28515625" style="10" bestFit="1" customWidth="1"/>
    <col min="9" max="9" width="7.42578125" style="10" bestFit="1" customWidth="1"/>
    <col min="10" max="10" width="12.42578125" style="10" bestFit="1" customWidth="1"/>
    <col min="11" max="11" width="8.42578125" style="10" bestFit="1" customWidth="1"/>
    <col min="12" max="12" width="7.140625" style="10" bestFit="1" customWidth="1"/>
    <col min="13" max="16384" width="9" style="10"/>
  </cols>
  <sheetData>
    <row r="1" spans="1:13" ht="30">
      <c r="A1" s="82" t="s">
        <v>184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ht="30">
      <c r="A2" s="17"/>
      <c r="B2" s="17"/>
      <c r="C2" s="17"/>
      <c r="D2" s="82" t="s">
        <v>185</v>
      </c>
      <c r="E2" s="82"/>
      <c r="F2" s="82" t="s">
        <v>186</v>
      </c>
      <c r="G2" s="82"/>
      <c r="H2" s="82" t="s">
        <v>187</v>
      </c>
      <c r="I2" s="82"/>
      <c r="J2" s="17"/>
      <c r="K2" s="17"/>
      <c r="L2" s="17"/>
    </row>
    <row r="3" spans="1:13" ht="30">
      <c r="A3" s="17"/>
      <c r="B3" s="17"/>
      <c r="C3" s="17"/>
      <c r="D3" s="17"/>
      <c r="E3" s="17">
        <f>MAX(D:D)</f>
        <v>100</v>
      </c>
      <c r="F3" s="17"/>
      <c r="G3" s="17">
        <f>MAX(F:F)</f>
        <v>98</v>
      </c>
      <c r="H3" s="17"/>
      <c r="I3" s="17">
        <f>MAX(H:H)</f>
        <v>80</v>
      </c>
      <c r="J3" s="17"/>
      <c r="K3" s="17"/>
      <c r="L3" s="17"/>
    </row>
    <row r="4" spans="1:13">
      <c r="A4" s="15" t="s">
        <v>160</v>
      </c>
      <c r="B4" s="15" t="s">
        <v>163</v>
      </c>
      <c r="C4" s="15" t="s">
        <v>1</v>
      </c>
      <c r="D4" s="15" t="s">
        <v>195</v>
      </c>
      <c r="E4" s="15" t="s">
        <v>196</v>
      </c>
      <c r="F4" s="15" t="s">
        <v>197</v>
      </c>
      <c r="G4" s="15" t="s">
        <v>175</v>
      </c>
      <c r="H4" s="15" t="s">
        <v>198</v>
      </c>
      <c r="I4" s="15" t="s">
        <v>177</v>
      </c>
      <c r="J4" s="15" t="s">
        <v>178</v>
      </c>
      <c r="K4" s="15" t="s">
        <v>179</v>
      </c>
      <c r="L4" s="15" t="s">
        <v>165</v>
      </c>
    </row>
    <row r="5" spans="1:13">
      <c r="A5" s="25">
        <v>91</v>
      </c>
      <c r="B5" s="25" t="str">
        <f t="shared" ref="B5:B36" si="0">VLOOKUP(A5,MasterMen,2,FALSE)</f>
        <v>Sergey Fedosenko</v>
      </c>
      <c r="C5" s="25" t="str">
        <f t="shared" ref="C5:C36" si="1">VLOOKUP(A5,MasterMen,3,FALSE)</f>
        <v>Russia</v>
      </c>
      <c r="D5" s="25">
        <f>VLOOKUP(A5,'A4M-MEN'!A:E,4,FALSE)</f>
        <v>96</v>
      </c>
      <c r="E5" s="26">
        <f t="shared" ref="E5:E36" si="2">SUM(D5/A4MMax)*100</f>
        <v>96</v>
      </c>
      <c r="F5" s="25">
        <f>VLOOKUP(A5,'A5M-MEN'!A:E,4,FALSE)</f>
        <v>98</v>
      </c>
      <c r="G5" s="26">
        <f t="shared" ref="G5:G36" si="3">SUM(F5/A5MMax)*100</f>
        <v>100</v>
      </c>
      <c r="H5" s="25">
        <f>VLOOKUP(A5,'A7M-MEN'!A:E,4,FALSE)</f>
        <v>79</v>
      </c>
      <c r="I5" s="26">
        <f t="shared" ref="I5:I36" si="4">SUM(H5/A7MMax)*100</f>
        <v>98.75</v>
      </c>
      <c r="J5" s="25">
        <f t="shared" ref="J5:J36" si="5">SUM(D5,F5,H5)</f>
        <v>273</v>
      </c>
      <c r="K5" s="26">
        <f t="shared" ref="K5:K36" si="6">SUM(E5,G5,I5)</f>
        <v>294.75</v>
      </c>
      <c r="L5" s="25">
        <f t="shared" ref="L5:L36" si="7">RANK(K5,K:K)</f>
        <v>1</v>
      </c>
      <c r="M5" s="20"/>
    </row>
    <row r="6" spans="1:13">
      <c r="A6" s="25">
        <v>49</v>
      </c>
      <c r="B6" s="25" t="str">
        <f t="shared" si="0"/>
        <v>Konstantin Malyshev</v>
      </c>
      <c r="C6" s="25" t="str">
        <f t="shared" si="1"/>
        <v>Russia</v>
      </c>
      <c r="D6" s="25">
        <f>VLOOKUP(A6,'A4M-MEN'!A:E,4,FALSE)</f>
        <v>93</v>
      </c>
      <c r="E6" s="26">
        <f t="shared" si="2"/>
        <v>93</v>
      </c>
      <c r="F6" s="25">
        <f>VLOOKUP(A6,'A5M-MEN'!A:E,4,FALSE)</f>
        <v>92</v>
      </c>
      <c r="G6" s="26">
        <f t="shared" si="3"/>
        <v>93.877551020408163</v>
      </c>
      <c r="H6" s="25">
        <f>VLOOKUP(A6,'A7M-MEN'!A:E,4,FALSE)</f>
        <v>80</v>
      </c>
      <c r="I6" s="26">
        <f t="shared" si="4"/>
        <v>100</v>
      </c>
      <c r="J6" s="25">
        <f t="shared" si="5"/>
        <v>265</v>
      </c>
      <c r="K6" s="26">
        <f t="shared" si="6"/>
        <v>286.87755102040819</v>
      </c>
      <c r="L6" s="25">
        <f t="shared" si="7"/>
        <v>2</v>
      </c>
      <c r="M6" s="20"/>
    </row>
    <row r="7" spans="1:13">
      <c r="A7" s="25">
        <v>11</v>
      </c>
      <c r="B7" s="25" t="str">
        <f t="shared" si="0"/>
        <v>Boriss Mihailovs</v>
      </c>
      <c r="C7" s="25" t="str">
        <f t="shared" si="1"/>
        <v>Latvia</v>
      </c>
      <c r="D7" s="25">
        <f>VLOOKUP(A7,'A4M-MEN'!A:E,4,FALSE)</f>
        <v>100</v>
      </c>
      <c r="E7" s="26">
        <f t="shared" si="2"/>
        <v>100</v>
      </c>
      <c r="F7" s="25">
        <f>VLOOKUP(A7,'A5M-MEN'!A:E,4,FALSE)</f>
        <v>90</v>
      </c>
      <c r="G7" s="26">
        <f t="shared" si="3"/>
        <v>91.83673469387756</v>
      </c>
      <c r="H7" s="25">
        <f>VLOOKUP(A7,'A7M-MEN'!A:E,4,FALSE)</f>
        <v>74</v>
      </c>
      <c r="I7" s="26">
        <f t="shared" si="4"/>
        <v>92.5</v>
      </c>
      <c r="J7" s="25">
        <f t="shared" si="5"/>
        <v>264</v>
      </c>
      <c r="K7" s="26">
        <f t="shared" si="6"/>
        <v>284.33673469387759</v>
      </c>
      <c r="L7" s="25">
        <f t="shared" si="7"/>
        <v>3</v>
      </c>
      <c r="M7" s="20"/>
    </row>
    <row r="8" spans="1:13">
      <c r="A8" s="25">
        <v>30</v>
      </c>
      <c r="B8" s="25" t="str">
        <f t="shared" si="0"/>
        <v>František Stejskal</v>
      </c>
      <c r="C8" s="25" t="str">
        <f t="shared" si="1"/>
        <v>Czechia</v>
      </c>
      <c r="D8" s="25">
        <f>VLOOKUP(A8,'A4M-MEN'!A:E,4,FALSE)</f>
        <v>98</v>
      </c>
      <c r="E8" s="26">
        <f t="shared" si="2"/>
        <v>98</v>
      </c>
      <c r="F8" s="25">
        <f>VLOOKUP(A8,'A5M-MEN'!A:E,4,FALSE)</f>
        <v>92</v>
      </c>
      <c r="G8" s="26">
        <f t="shared" si="3"/>
        <v>93.877551020408163</v>
      </c>
      <c r="H8" s="25">
        <f>VLOOKUP(A8,'A7M-MEN'!A:E,4,FALSE)</f>
        <v>70</v>
      </c>
      <c r="I8" s="26">
        <f t="shared" si="4"/>
        <v>87.5</v>
      </c>
      <c r="J8" s="25">
        <f t="shared" si="5"/>
        <v>260</v>
      </c>
      <c r="K8" s="26">
        <f t="shared" si="6"/>
        <v>279.37755102040819</v>
      </c>
      <c r="L8" s="25">
        <f t="shared" si="7"/>
        <v>4</v>
      </c>
      <c r="M8" s="20"/>
    </row>
    <row r="9" spans="1:13">
      <c r="A9" s="25">
        <v>4</v>
      </c>
      <c r="B9" s="25" t="str">
        <f t="shared" si="0"/>
        <v>Alan K Parish</v>
      </c>
      <c r="C9" s="25" t="str">
        <f t="shared" si="1"/>
        <v>UK</v>
      </c>
      <c r="D9" s="25">
        <f>VLOOKUP(A9,'A4M-MEN'!A:E,4,FALSE)</f>
        <v>93</v>
      </c>
      <c r="E9" s="26">
        <f t="shared" si="2"/>
        <v>93</v>
      </c>
      <c r="F9" s="25">
        <f>VLOOKUP(A9,'A5M-MEN'!A:E,4,FALSE)</f>
        <v>91</v>
      </c>
      <c r="G9" s="26">
        <f t="shared" si="3"/>
        <v>92.857142857142861</v>
      </c>
      <c r="H9" s="25">
        <f>VLOOKUP(A9,'A7M-MEN'!A:E,4,FALSE)</f>
        <v>74</v>
      </c>
      <c r="I9" s="26">
        <f t="shared" si="4"/>
        <v>92.5</v>
      </c>
      <c r="J9" s="25">
        <f t="shared" si="5"/>
        <v>258</v>
      </c>
      <c r="K9" s="26">
        <f t="shared" si="6"/>
        <v>278.35714285714289</v>
      </c>
      <c r="L9" s="25">
        <f t="shared" si="7"/>
        <v>5</v>
      </c>
      <c r="M9" s="20"/>
    </row>
    <row r="10" spans="1:13">
      <c r="A10" s="25">
        <v>80</v>
      </c>
      <c r="B10" s="25" t="str">
        <f t="shared" si="0"/>
        <v>Richard Eisinger</v>
      </c>
      <c r="C10" s="25" t="str">
        <f t="shared" si="1"/>
        <v>UK</v>
      </c>
      <c r="D10" s="25">
        <f>VLOOKUP(A10,'A4M-MEN'!A:E,4,FALSE)</f>
        <v>98</v>
      </c>
      <c r="E10" s="26">
        <f t="shared" si="2"/>
        <v>98</v>
      </c>
      <c r="F10" s="25">
        <f>VLOOKUP(A10,'A5M-MEN'!A:E,4,FALSE)</f>
        <v>85</v>
      </c>
      <c r="G10" s="26">
        <f t="shared" si="3"/>
        <v>86.734693877551024</v>
      </c>
      <c r="H10" s="25">
        <f>VLOOKUP(A10,'A7M-MEN'!A:E,4,FALSE)</f>
        <v>73</v>
      </c>
      <c r="I10" s="26">
        <f t="shared" si="4"/>
        <v>91.25</v>
      </c>
      <c r="J10" s="25">
        <f t="shared" si="5"/>
        <v>256</v>
      </c>
      <c r="K10" s="26">
        <f t="shared" si="6"/>
        <v>275.98469387755102</v>
      </c>
      <c r="L10" s="25">
        <f t="shared" si="7"/>
        <v>6</v>
      </c>
      <c r="M10" s="20"/>
    </row>
    <row r="11" spans="1:13">
      <c r="A11" s="25">
        <v>28</v>
      </c>
      <c r="B11" s="25" t="str">
        <f t="shared" si="0"/>
        <v>Frank Fingerhut</v>
      </c>
      <c r="C11" s="25" t="str">
        <f t="shared" si="1"/>
        <v>Germany</v>
      </c>
      <c r="D11" s="25">
        <f>VLOOKUP(A11,'A4M-MEN'!A:E,4,FALSE)</f>
        <v>92</v>
      </c>
      <c r="E11" s="26">
        <f t="shared" si="2"/>
        <v>92</v>
      </c>
      <c r="F11" s="25">
        <f>VLOOKUP(A11,'A5M-MEN'!A:E,4,FALSE)</f>
        <v>85</v>
      </c>
      <c r="G11" s="26">
        <f t="shared" si="3"/>
        <v>86.734693877551024</v>
      </c>
      <c r="H11" s="25">
        <f>VLOOKUP(A11,'A7M-MEN'!A:E,4,FALSE)</f>
        <v>77</v>
      </c>
      <c r="I11" s="26">
        <f t="shared" si="4"/>
        <v>96.25</v>
      </c>
      <c r="J11" s="25">
        <f t="shared" si="5"/>
        <v>254</v>
      </c>
      <c r="K11" s="26">
        <f t="shared" si="6"/>
        <v>274.98469387755102</v>
      </c>
      <c r="L11" s="25">
        <f t="shared" si="7"/>
        <v>7</v>
      </c>
      <c r="M11" s="20"/>
    </row>
    <row r="12" spans="1:13">
      <c r="A12" s="25">
        <v>70</v>
      </c>
      <c r="B12" s="25" t="str">
        <f t="shared" si="0"/>
        <v>Paul Maccarone</v>
      </c>
      <c r="C12" s="25" t="str">
        <f t="shared" si="1"/>
        <v>USA</v>
      </c>
      <c r="D12" s="25">
        <f>VLOOKUP(A12,'A4M-MEN'!A:E,4,FALSE)</f>
        <v>95</v>
      </c>
      <c r="E12" s="26">
        <f t="shared" si="2"/>
        <v>95</v>
      </c>
      <c r="F12" s="25">
        <f>VLOOKUP(A12,'A5M-MEN'!A:E,4,FALSE)</f>
        <v>89</v>
      </c>
      <c r="G12" s="26">
        <f t="shared" si="3"/>
        <v>90.816326530612244</v>
      </c>
      <c r="H12" s="25">
        <f>VLOOKUP(A12,'A7M-MEN'!A:E,4,FALSE)</f>
        <v>68</v>
      </c>
      <c r="I12" s="26">
        <f t="shared" si="4"/>
        <v>85</v>
      </c>
      <c r="J12" s="25">
        <f t="shared" si="5"/>
        <v>252</v>
      </c>
      <c r="K12" s="26">
        <f t="shared" si="6"/>
        <v>270.81632653061223</v>
      </c>
      <c r="L12" s="25">
        <f t="shared" si="7"/>
        <v>8</v>
      </c>
      <c r="M12" s="20"/>
    </row>
    <row r="13" spans="1:13">
      <c r="A13" s="25">
        <v>39</v>
      </c>
      <c r="B13" s="25" t="str">
        <f t="shared" si="0"/>
        <v>Gregor Paprocki</v>
      </c>
      <c r="C13" s="25" t="str">
        <f t="shared" si="1"/>
        <v>Poland</v>
      </c>
      <c r="D13" s="25">
        <f>VLOOKUP(A13,'A4M-MEN'!A:E,4,FALSE)</f>
        <v>99</v>
      </c>
      <c r="E13" s="26">
        <f t="shared" si="2"/>
        <v>99</v>
      </c>
      <c r="F13" s="25">
        <f>VLOOKUP(A13,'A5M-MEN'!A:E,4,FALSE)</f>
        <v>94</v>
      </c>
      <c r="G13" s="26">
        <f t="shared" si="3"/>
        <v>95.918367346938766</v>
      </c>
      <c r="H13" s="25">
        <f>VLOOKUP(A13,'A7M-MEN'!A:E,4,FALSE)</f>
        <v>60</v>
      </c>
      <c r="I13" s="26">
        <f t="shared" si="4"/>
        <v>75</v>
      </c>
      <c r="J13" s="25">
        <f t="shared" si="5"/>
        <v>253</v>
      </c>
      <c r="K13" s="26">
        <f t="shared" si="6"/>
        <v>269.91836734693879</v>
      </c>
      <c r="L13" s="25">
        <f t="shared" si="7"/>
        <v>9</v>
      </c>
      <c r="M13" s="20"/>
    </row>
    <row r="14" spans="1:13">
      <c r="A14" s="25">
        <v>62</v>
      </c>
      <c r="B14" s="25" t="str">
        <f t="shared" si="0"/>
        <v>Milan Novák</v>
      </c>
      <c r="C14" s="25" t="str">
        <f t="shared" si="1"/>
        <v>Czechia</v>
      </c>
      <c r="D14" s="25">
        <f>VLOOKUP(A14,'A4M-MEN'!A:E,4,FALSE)</f>
        <v>94</v>
      </c>
      <c r="E14" s="26">
        <f t="shared" si="2"/>
        <v>94</v>
      </c>
      <c r="F14" s="25">
        <f>VLOOKUP(A14,'A5M-MEN'!A:E,4,FALSE)</f>
        <v>79</v>
      </c>
      <c r="G14" s="26">
        <f t="shared" si="3"/>
        <v>80.612244897959187</v>
      </c>
      <c r="H14" s="25">
        <f>VLOOKUP(A14,'A7M-MEN'!A:E,4,FALSE)</f>
        <v>72</v>
      </c>
      <c r="I14" s="26">
        <f t="shared" si="4"/>
        <v>90</v>
      </c>
      <c r="J14" s="25">
        <f t="shared" si="5"/>
        <v>245</v>
      </c>
      <c r="K14" s="26">
        <f t="shared" si="6"/>
        <v>264.61224489795916</v>
      </c>
      <c r="L14" s="25">
        <f t="shared" si="7"/>
        <v>10</v>
      </c>
      <c r="M14" s="20"/>
    </row>
    <row r="15" spans="1:13">
      <c r="A15" s="25">
        <v>63</v>
      </c>
      <c r="B15" s="25" t="str">
        <f t="shared" si="0"/>
        <v>Mo Gagawara</v>
      </c>
      <c r="C15" s="25" t="str">
        <f t="shared" si="1"/>
        <v>UK</v>
      </c>
      <c r="D15" s="25">
        <f>VLOOKUP(A15,'A4M-MEN'!A:E,4,FALSE)</f>
        <v>94</v>
      </c>
      <c r="E15" s="26">
        <f t="shared" si="2"/>
        <v>94</v>
      </c>
      <c r="F15" s="25">
        <f>VLOOKUP(A15,'A5M-MEN'!A:E,4,FALSE)</f>
        <v>77</v>
      </c>
      <c r="G15" s="26">
        <f t="shared" si="3"/>
        <v>78.571428571428569</v>
      </c>
      <c r="H15" s="25">
        <f>VLOOKUP(A15,'A7M-MEN'!A:E,4,FALSE)</f>
        <v>73</v>
      </c>
      <c r="I15" s="26">
        <f t="shared" si="4"/>
        <v>91.25</v>
      </c>
      <c r="J15" s="25">
        <f t="shared" si="5"/>
        <v>244</v>
      </c>
      <c r="K15" s="26">
        <f t="shared" si="6"/>
        <v>263.82142857142856</v>
      </c>
      <c r="L15" s="25">
        <f t="shared" si="7"/>
        <v>11</v>
      </c>
      <c r="M15" s="20"/>
    </row>
    <row r="16" spans="1:13">
      <c r="A16" s="25">
        <v>56</v>
      </c>
      <c r="B16" s="25" t="str">
        <f t="shared" si="0"/>
        <v>Mark Temple</v>
      </c>
      <c r="C16" s="25" t="str">
        <f t="shared" si="1"/>
        <v>UK</v>
      </c>
      <c r="D16" s="25">
        <f>VLOOKUP(A16,'A4M-MEN'!A:E,4,FALSE)</f>
        <v>88</v>
      </c>
      <c r="E16" s="26">
        <f t="shared" si="2"/>
        <v>88</v>
      </c>
      <c r="F16" s="25">
        <f>VLOOKUP(A16,'A5M-MEN'!A:E,4,FALSE)</f>
        <v>93</v>
      </c>
      <c r="G16" s="26">
        <f t="shared" si="3"/>
        <v>94.897959183673478</v>
      </c>
      <c r="H16" s="25">
        <f>VLOOKUP(A16,'A7M-MEN'!A:E,4,FALSE)</f>
        <v>62</v>
      </c>
      <c r="I16" s="26">
        <f t="shared" si="4"/>
        <v>77.5</v>
      </c>
      <c r="J16" s="25">
        <f t="shared" si="5"/>
        <v>243</v>
      </c>
      <c r="K16" s="26">
        <f t="shared" si="6"/>
        <v>260.39795918367349</v>
      </c>
      <c r="L16" s="25">
        <f t="shared" si="7"/>
        <v>12</v>
      </c>
      <c r="M16" s="20"/>
    </row>
    <row r="17" spans="1:13">
      <c r="A17" s="25">
        <v>5</v>
      </c>
      <c r="B17" s="25" t="str">
        <f t="shared" si="0"/>
        <v>Albert Ayupov</v>
      </c>
      <c r="C17" s="25" t="str">
        <f t="shared" si="1"/>
        <v>Russia</v>
      </c>
      <c r="D17" s="25">
        <f>VLOOKUP(A17,'A4M-MEN'!A:E,4,FALSE)</f>
        <v>89</v>
      </c>
      <c r="E17" s="26">
        <f t="shared" si="2"/>
        <v>89</v>
      </c>
      <c r="F17" s="25">
        <f>VLOOKUP(A17,'A5M-MEN'!A:E,4,FALSE)</f>
        <v>82</v>
      </c>
      <c r="G17" s="26">
        <f t="shared" si="3"/>
        <v>83.673469387755105</v>
      </c>
      <c r="H17" s="25">
        <f>VLOOKUP(A17,'A7M-MEN'!A:E,4,FALSE)</f>
        <v>70</v>
      </c>
      <c r="I17" s="26">
        <f t="shared" si="4"/>
        <v>87.5</v>
      </c>
      <c r="J17" s="25">
        <f t="shared" si="5"/>
        <v>241</v>
      </c>
      <c r="K17" s="26">
        <f t="shared" si="6"/>
        <v>260.17346938775512</v>
      </c>
      <c r="L17" s="25">
        <f t="shared" si="7"/>
        <v>13</v>
      </c>
      <c r="M17" s="20"/>
    </row>
    <row r="18" spans="1:13">
      <c r="A18" s="25">
        <v>26</v>
      </c>
      <c r="B18" s="25" t="str">
        <f t="shared" si="0"/>
        <v>David Soyer</v>
      </c>
      <c r="C18" s="25" t="str">
        <f t="shared" si="1"/>
        <v>France</v>
      </c>
      <c r="D18" s="25">
        <f>VLOOKUP(A18,'A4M-MEN'!A:E,4,FALSE)</f>
        <v>99</v>
      </c>
      <c r="E18" s="26">
        <f t="shared" si="2"/>
        <v>99</v>
      </c>
      <c r="F18" s="25">
        <f>VLOOKUP(A18,'A5M-MEN'!A:E,4,FALSE)</f>
        <v>79</v>
      </c>
      <c r="G18" s="26">
        <f t="shared" si="3"/>
        <v>80.612244897959187</v>
      </c>
      <c r="H18" s="25">
        <f>VLOOKUP(A18,'A7M-MEN'!A:E,4,FALSE)</f>
        <v>64</v>
      </c>
      <c r="I18" s="26">
        <f t="shared" si="4"/>
        <v>80</v>
      </c>
      <c r="J18" s="25">
        <f t="shared" si="5"/>
        <v>242</v>
      </c>
      <c r="K18" s="26">
        <f t="shared" si="6"/>
        <v>259.61224489795916</v>
      </c>
      <c r="L18" s="25">
        <f t="shared" si="7"/>
        <v>14</v>
      </c>
      <c r="M18" s="20"/>
    </row>
    <row r="19" spans="1:13">
      <c r="A19" s="25">
        <v>27</v>
      </c>
      <c r="B19" s="25" t="str">
        <f t="shared" si="0"/>
        <v>Etienne Morineau</v>
      </c>
      <c r="C19" s="25" t="str">
        <f t="shared" si="1"/>
        <v>France</v>
      </c>
      <c r="D19" s="25">
        <f>VLOOKUP(A19,'A4M-MEN'!A:E,4,FALSE)</f>
        <v>84</v>
      </c>
      <c r="E19" s="26">
        <f t="shared" si="2"/>
        <v>84</v>
      </c>
      <c r="F19" s="25">
        <f>VLOOKUP(A19,'A5M-MEN'!A:E,4,FALSE)</f>
        <v>91</v>
      </c>
      <c r="G19" s="26">
        <f t="shared" si="3"/>
        <v>92.857142857142861</v>
      </c>
      <c r="H19" s="25">
        <f>VLOOKUP(A19,'A7M-MEN'!A:E,4,FALSE)</f>
        <v>66</v>
      </c>
      <c r="I19" s="26">
        <f t="shared" si="4"/>
        <v>82.5</v>
      </c>
      <c r="J19" s="25">
        <f t="shared" si="5"/>
        <v>241</v>
      </c>
      <c r="K19" s="26">
        <f t="shared" si="6"/>
        <v>259.35714285714289</v>
      </c>
      <c r="L19" s="25">
        <f t="shared" si="7"/>
        <v>15</v>
      </c>
      <c r="M19" s="20"/>
    </row>
    <row r="20" spans="1:13">
      <c r="A20" s="25">
        <v>23</v>
      </c>
      <c r="B20" s="25" t="str">
        <f t="shared" si="0"/>
        <v>Danila Kharkov</v>
      </c>
      <c r="C20" s="25" t="str">
        <f t="shared" si="1"/>
        <v>Russia</v>
      </c>
      <c r="D20" s="25">
        <f>VLOOKUP(A20,'A4M-MEN'!A:E,4,FALSE)</f>
        <v>92</v>
      </c>
      <c r="E20" s="26">
        <f t="shared" si="2"/>
        <v>92</v>
      </c>
      <c r="F20" s="25">
        <f>VLOOKUP(A20,'A5M-MEN'!A:E,4,FALSE)</f>
        <v>77</v>
      </c>
      <c r="G20" s="26">
        <f t="shared" si="3"/>
        <v>78.571428571428569</v>
      </c>
      <c r="H20" s="25">
        <f>VLOOKUP(A20,'A7M-MEN'!A:E,4,FALSE)</f>
        <v>71</v>
      </c>
      <c r="I20" s="26">
        <f t="shared" si="4"/>
        <v>88.75</v>
      </c>
      <c r="J20" s="25">
        <f t="shared" si="5"/>
        <v>240</v>
      </c>
      <c r="K20" s="26">
        <f t="shared" si="6"/>
        <v>259.32142857142856</v>
      </c>
      <c r="L20" s="25">
        <f t="shared" si="7"/>
        <v>16</v>
      </c>
      <c r="M20" s="20"/>
    </row>
    <row r="21" spans="1:13">
      <c r="A21" s="25">
        <v>93</v>
      </c>
      <c r="B21" s="25" t="str">
        <f t="shared" si="0"/>
        <v>Sylvain Guenegou</v>
      </c>
      <c r="C21" s="25" t="str">
        <f t="shared" si="1"/>
        <v>France</v>
      </c>
      <c r="D21" s="25">
        <f>VLOOKUP(A21,'A4M-MEN'!A:E,4,FALSE)</f>
        <v>95</v>
      </c>
      <c r="E21" s="26">
        <f t="shared" si="2"/>
        <v>95</v>
      </c>
      <c r="F21" s="25">
        <f>VLOOKUP(A21,'A5M-MEN'!A:E,4,FALSE)</f>
        <v>85</v>
      </c>
      <c r="G21" s="26">
        <f t="shared" si="3"/>
        <v>86.734693877551024</v>
      </c>
      <c r="H21" s="25">
        <f>VLOOKUP(A21,'A7M-MEN'!A:E,4,FALSE)</f>
        <v>62</v>
      </c>
      <c r="I21" s="26">
        <f t="shared" si="4"/>
        <v>77.5</v>
      </c>
      <c r="J21" s="25">
        <f t="shared" si="5"/>
        <v>242</v>
      </c>
      <c r="K21" s="26">
        <f t="shared" si="6"/>
        <v>259.23469387755102</v>
      </c>
      <c r="L21" s="25">
        <f t="shared" si="7"/>
        <v>17</v>
      </c>
      <c r="M21" s="20"/>
    </row>
    <row r="22" spans="1:13">
      <c r="A22" s="25">
        <v>78</v>
      </c>
      <c r="B22" s="25" t="str">
        <f t="shared" si="0"/>
        <v>Pierre Cazoulat</v>
      </c>
      <c r="C22" s="25" t="str">
        <f t="shared" si="1"/>
        <v>France</v>
      </c>
      <c r="D22" s="25">
        <f>VLOOKUP(A22,'A4M-MEN'!A:E,4,FALSE)</f>
        <v>83</v>
      </c>
      <c r="E22" s="26">
        <f t="shared" si="2"/>
        <v>83</v>
      </c>
      <c r="F22" s="25">
        <f>VLOOKUP(A22,'A5M-MEN'!A:E,4,FALSE)</f>
        <v>75</v>
      </c>
      <c r="G22" s="26">
        <f t="shared" si="3"/>
        <v>76.530612244897952</v>
      </c>
      <c r="H22" s="25">
        <f>VLOOKUP(A22,'A7M-MEN'!A:E,4,FALSE)</f>
        <v>77</v>
      </c>
      <c r="I22" s="26">
        <f t="shared" si="4"/>
        <v>96.25</v>
      </c>
      <c r="J22" s="25">
        <f t="shared" si="5"/>
        <v>235</v>
      </c>
      <c r="K22" s="26">
        <f t="shared" si="6"/>
        <v>255.78061224489795</v>
      </c>
      <c r="L22" s="25">
        <f t="shared" si="7"/>
        <v>18</v>
      </c>
      <c r="M22" s="20"/>
    </row>
    <row r="23" spans="1:13">
      <c r="A23" s="25">
        <v>74</v>
      </c>
      <c r="B23" s="25" t="str">
        <f t="shared" si="0"/>
        <v>Pavel Peyrac Betin</v>
      </c>
      <c r="C23" s="25" t="str">
        <f t="shared" si="1"/>
        <v>Slovakia</v>
      </c>
      <c r="D23" s="25">
        <f>VLOOKUP(A23,'A4M-MEN'!A:E,4,FALSE)</f>
        <v>95</v>
      </c>
      <c r="E23" s="26">
        <f t="shared" si="2"/>
        <v>95</v>
      </c>
      <c r="F23" s="25">
        <f>VLOOKUP(A23,'A5M-MEN'!A:E,4,FALSE)</f>
        <v>73</v>
      </c>
      <c r="G23" s="26">
        <f t="shared" si="3"/>
        <v>74.489795918367349</v>
      </c>
      <c r="H23" s="25">
        <f>VLOOKUP(A23,'A7M-MEN'!A:E,4,FALSE)</f>
        <v>67</v>
      </c>
      <c r="I23" s="26">
        <f t="shared" si="4"/>
        <v>83.75</v>
      </c>
      <c r="J23" s="25">
        <f t="shared" si="5"/>
        <v>235</v>
      </c>
      <c r="K23" s="26">
        <f t="shared" si="6"/>
        <v>253.23979591836735</v>
      </c>
      <c r="L23" s="25">
        <f t="shared" si="7"/>
        <v>19</v>
      </c>
      <c r="M23" s="20"/>
    </row>
    <row r="24" spans="1:13">
      <c r="A24" s="25">
        <v>15</v>
      </c>
      <c r="B24" s="25" t="str">
        <f t="shared" si="0"/>
        <v>Christian Bordier</v>
      </c>
      <c r="C24" s="25" t="str">
        <f t="shared" si="1"/>
        <v>France</v>
      </c>
      <c r="D24" s="25">
        <f>VLOOKUP(A24,'A4M-MEN'!A:E,4,FALSE)</f>
        <v>84</v>
      </c>
      <c r="E24" s="26">
        <f t="shared" si="2"/>
        <v>84</v>
      </c>
      <c r="F24" s="25">
        <f>VLOOKUP(A24,'A5M-MEN'!A:E,4,FALSE)</f>
        <v>94</v>
      </c>
      <c r="G24" s="26">
        <f t="shared" si="3"/>
        <v>95.918367346938766</v>
      </c>
      <c r="H24" s="25">
        <f>VLOOKUP(A24,'A7M-MEN'!A:E,4,FALSE)</f>
        <v>58</v>
      </c>
      <c r="I24" s="26">
        <f t="shared" si="4"/>
        <v>72.5</v>
      </c>
      <c r="J24" s="25">
        <f t="shared" si="5"/>
        <v>236</v>
      </c>
      <c r="K24" s="26">
        <f t="shared" si="6"/>
        <v>252.41836734693877</v>
      </c>
      <c r="L24" s="25">
        <f t="shared" si="7"/>
        <v>20</v>
      </c>
      <c r="M24" s="20"/>
    </row>
    <row r="25" spans="1:13">
      <c r="A25" s="6">
        <v>17</v>
      </c>
      <c r="B25" s="6" t="str">
        <f t="shared" si="0"/>
        <v>Christophe de Félices</v>
      </c>
      <c r="C25" s="6" t="str">
        <f t="shared" si="1"/>
        <v>France</v>
      </c>
      <c r="D25" s="6">
        <f>VLOOKUP(A25,'A4M-MEN'!A:E,4,FALSE)</f>
        <v>95</v>
      </c>
      <c r="E25" s="18">
        <f t="shared" si="2"/>
        <v>95</v>
      </c>
      <c r="F25" s="6">
        <f>VLOOKUP(A25,'A5M-MEN'!A:E,4,FALSE)</f>
        <v>72</v>
      </c>
      <c r="G25" s="18">
        <f t="shared" si="3"/>
        <v>73.469387755102048</v>
      </c>
      <c r="H25" s="6">
        <f>VLOOKUP(A25,'A7M-MEN'!A:E,4,FALSE)</f>
        <v>64</v>
      </c>
      <c r="I25" s="18">
        <f t="shared" si="4"/>
        <v>80</v>
      </c>
      <c r="J25" s="6">
        <f t="shared" si="5"/>
        <v>231</v>
      </c>
      <c r="K25" s="18">
        <f t="shared" si="6"/>
        <v>248.46938775510205</v>
      </c>
      <c r="L25" s="6">
        <f t="shared" si="7"/>
        <v>21</v>
      </c>
    </row>
    <row r="26" spans="1:13">
      <c r="A26" s="6">
        <v>7</v>
      </c>
      <c r="B26" s="6" t="str">
        <f t="shared" si="0"/>
        <v>Artyom Dmitriev</v>
      </c>
      <c r="C26" s="6" t="str">
        <f t="shared" si="1"/>
        <v>Russia</v>
      </c>
      <c r="D26" s="6">
        <f>VLOOKUP(A26,'A4M-MEN'!A:E,4,FALSE)</f>
        <v>86</v>
      </c>
      <c r="E26" s="18">
        <f t="shared" si="2"/>
        <v>86</v>
      </c>
      <c r="F26" s="6">
        <f>VLOOKUP(A26,'A5M-MEN'!A:E,4,FALSE)</f>
        <v>84</v>
      </c>
      <c r="G26" s="18">
        <f t="shared" si="3"/>
        <v>85.714285714285708</v>
      </c>
      <c r="H26" s="6">
        <f>VLOOKUP(A26,'A7M-MEN'!A:E,4,FALSE)</f>
        <v>61</v>
      </c>
      <c r="I26" s="18">
        <f t="shared" si="4"/>
        <v>76.25</v>
      </c>
      <c r="J26" s="6">
        <f t="shared" si="5"/>
        <v>231</v>
      </c>
      <c r="K26" s="18">
        <f t="shared" si="6"/>
        <v>247.96428571428572</v>
      </c>
      <c r="L26" s="6">
        <f t="shared" si="7"/>
        <v>22</v>
      </c>
    </row>
    <row r="27" spans="1:13">
      <c r="A27" s="6">
        <v>88</v>
      </c>
      <c r="B27" s="6" t="str">
        <f t="shared" si="0"/>
        <v>Roman Zhavnirovskii</v>
      </c>
      <c r="C27" s="6" t="str">
        <f t="shared" si="1"/>
        <v>Russia</v>
      </c>
      <c r="D27" s="6">
        <f>VLOOKUP(A27,'A4M-MEN'!A:E,4,FALSE)</f>
        <v>88</v>
      </c>
      <c r="E27" s="18">
        <f t="shared" si="2"/>
        <v>88</v>
      </c>
      <c r="F27" s="6">
        <f>VLOOKUP(A27,'A5M-MEN'!A:E,4,FALSE)</f>
        <v>79</v>
      </c>
      <c r="G27" s="18">
        <f t="shared" si="3"/>
        <v>80.612244897959187</v>
      </c>
      <c r="H27" s="6">
        <f>VLOOKUP(A27,'A7M-MEN'!A:E,4,FALSE)</f>
        <v>63</v>
      </c>
      <c r="I27" s="18">
        <f t="shared" si="4"/>
        <v>78.75</v>
      </c>
      <c r="J27" s="6">
        <f t="shared" si="5"/>
        <v>230</v>
      </c>
      <c r="K27" s="18">
        <f t="shared" si="6"/>
        <v>247.36224489795919</v>
      </c>
      <c r="L27" s="6">
        <f t="shared" si="7"/>
        <v>23</v>
      </c>
    </row>
    <row r="28" spans="1:13">
      <c r="A28" s="6">
        <v>44</v>
      </c>
      <c r="B28" s="6" t="str">
        <f t="shared" si="0"/>
        <v>John Grabowski</v>
      </c>
      <c r="C28" s="6" t="str">
        <f t="shared" si="1"/>
        <v>USA</v>
      </c>
      <c r="D28" s="6">
        <f>VLOOKUP(A28,'A4M-MEN'!A:E,4,FALSE)</f>
        <v>93</v>
      </c>
      <c r="E28" s="18">
        <f t="shared" si="2"/>
        <v>93</v>
      </c>
      <c r="F28" s="6">
        <f>VLOOKUP(A28,'A5M-MEN'!A:E,4,FALSE)</f>
        <v>73</v>
      </c>
      <c r="G28" s="18">
        <f t="shared" si="3"/>
        <v>74.489795918367349</v>
      </c>
      <c r="H28" s="6">
        <f>VLOOKUP(A28,'A7M-MEN'!A:E,4,FALSE)</f>
        <v>62</v>
      </c>
      <c r="I28" s="18">
        <f t="shared" si="4"/>
        <v>77.5</v>
      </c>
      <c r="J28" s="6">
        <f t="shared" si="5"/>
        <v>228</v>
      </c>
      <c r="K28" s="18">
        <f t="shared" si="6"/>
        <v>244.98979591836735</v>
      </c>
      <c r="L28" s="6">
        <f t="shared" si="7"/>
        <v>24</v>
      </c>
    </row>
    <row r="29" spans="1:13">
      <c r="A29" s="6">
        <v>20</v>
      </c>
      <c r="B29" s="6" t="str">
        <f t="shared" si="0"/>
        <v>Christopher Miller</v>
      </c>
      <c r="C29" s="6" t="str">
        <f t="shared" si="1"/>
        <v>USA</v>
      </c>
      <c r="D29" s="6">
        <f>VLOOKUP(A29,'A4M-MEN'!A:E,4,FALSE)</f>
        <v>92</v>
      </c>
      <c r="E29" s="18">
        <f t="shared" si="2"/>
        <v>92</v>
      </c>
      <c r="F29" s="6">
        <f>VLOOKUP(A29,'A5M-MEN'!A:E,4,FALSE)</f>
        <v>77</v>
      </c>
      <c r="G29" s="18">
        <f t="shared" si="3"/>
        <v>78.571428571428569</v>
      </c>
      <c r="H29" s="6">
        <f>VLOOKUP(A29,'A7M-MEN'!A:E,4,FALSE)</f>
        <v>59</v>
      </c>
      <c r="I29" s="18">
        <f t="shared" si="4"/>
        <v>73.75</v>
      </c>
      <c r="J29" s="6">
        <f t="shared" si="5"/>
        <v>228</v>
      </c>
      <c r="K29" s="18">
        <f t="shared" si="6"/>
        <v>244.32142857142856</v>
      </c>
      <c r="L29" s="6">
        <f t="shared" si="7"/>
        <v>25</v>
      </c>
    </row>
    <row r="30" spans="1:13">
      <c r="A30" s="6">
        <v>68</v>
      </c>
      <c r="B30" s="6" t="str">
        <f t="shared" si="0"/>
        <v>Pascal Bebon</v>
      </c>
      <c r="C30" s="6" t="str">
        <f t="shared" si="1"/>
        <v>France</v>
      </c>
      <c r="D30" s="6">
        <f>VLOOKUP(A30,'A4M-MEN'!A:E,4,FALSE)</f>
        <v>93</v>
      </c>
      <c r="E30" s="18">
        <f t="shared" si="2"/>
        <v>93</v>
      </c>
      <c r="F30" s="6">
        <f>VLOOKUP(A30,'A5M-MEN'!A:E,4,FALSE)</f>
        <v>71</v>
      </c>
      <c r="G30" s="18">
        <f t="shared" si="3"/>
        <v>72.448979591836732</v>
      </c>
      <c r="H30" s="6">
        <f>VLOOKUP(A30,'A7M-MEN'!A:E,4,FALSE)</f>
        <v>61</v>
      </c>
      <c r="I30" s="18">
        <f t="shared" si="4"/>
        <v>76.25</v>
      </c>
      <c r="J30" s="6">
        <f t="shared" si="5"/>
        <v>225</v>
      </c>
      <c r="K30" s="18">
        <f t="shared" si="6"/>
        <v>241.69897959183675</v>
      </c>
      <c r="L30" s="6">
        <f t="shared" si="7"/>
        <v>26</v>
      </c>
    </row>
    <row r="31" spans="1:13">
      <c r="A31" s="6">
        <v>79</v>
      </c>
      <c r="B31" s="6" t="str">
        <f t="shared" si="0"/>
        <v>Raphael Hue</v>
      </c>
      <c r="C31" s="6" t="str">
        <f t="shared" si="1"/>
        <v>France</v>
      </c>
      <c r="D31" s="6">
        <f>VLOOKUP(A31,'A4M-MEN'!A:E,4,FALSE)</f>
        <v>95</v>
      </c>
      <c r="E31" s="18">
        <f t="shared" si="2"/>
        <v>95</v>
      </c>
      <c r="F31" s="6">
        <f>VLOOKUP(A31,'A5M-MEN'!A:E,4,FALSE)</f>
        <v>58</v>
      </c>
      <c r="G31" s="18">
        <f t="shared" si="3"/>
        <v>59.183673469387756</v>
      </c>
      <c r="H31" s="6">
        <f>VLOOKUP(A31,'A7M-MEN'!A:E,4,FALSE)</f>
        <v>69</v>
      </c>
      <c r="I31" s="18">
        <f t="shared" si="4"/>
        <v>86.25</v>
      </c>
      <c r="J31" s="6">
        <f t="shared" si="5"/>
        <v>222</v>
      </c>
      <c r="K31" s="18">
        <f t="shared" si="6"/>
        <v>240.43367346938777</v>
      </c>
      <c r="L31" s="6">
        <f t="shared" si="7"/>
        <v>27</v>
      </c>
    </row>
    <row r="32" spans="1:13">
      <c r="A32" s="6">
        <v>92</v>
      </c>
      <c r="B32" s="6" t="str">
        <f t="shared" si="0"/>
        <v>Stu Lindsey</v>
      </c>
      <c r="C32" s="6" t="str">
        <f t="shared" si="1"/>
        <v>UK</v>
      </c>
      <c r="D32" s="6">
        <f>VLOOKUP(A32,'A4M-MEN'!A:E,4,FALSE)</f>
        <v>95</v>
      </c>
      <c r="E32" s="18">
        <f t="shared" si="2"/>
        <v>95</v>
      </c>
      <c r="F32" s="6">
        <f>VLOOKUP(A32,'A5M-MEN'!A:E,4,FALSE)</f>
        <v>74</v>
      </c>
      <c r="G32" s="18">
        <f t="shared" si="3"/>
        <v>75.510204081632651</v>
      </c>
      <c r="H32" s="6">
        <f>VLOOKUP(A32,'A7M-MEN'!A:E,4,FALSE)</f>
        <v>54</v>
      </c>
      <c r="I32" s="18">
        <f t="shared" si="4"/>
        <v>67.5</v>
      </c>
      <c r="J32" s="6">
        <f t="shared" si="5"/>
        <v>223</v>
      </c>
      <c r="K32" s="18">
        <f t="shared" si="6"/>
        <v>238.01020408163265</v>
      </c>
      <c r="L32" s="6">
        <f t="shared" si="7"/>
        <v>28</v>
      </c>
    </row>
    <row r="33" spans="1:12">
      <c r="A33" s="6">
        <v>50</v>
      </c>
      <c r="B33" s="6" t="str">
        <f t="shared" si="0"/>
        <v>Le Gallo Gurvand</v>
      </c>
      <c r="C33" s="6" t="str">
        <f t="shared" si="1"/>
        <v>France</v>
      </c>
      <c r="D33" s="6">
        <f>VLOOKUP(A33,'A4M-MEN'!A:E,4,FALSE)</f>
        <v>91</v>
      </c>
      <c r="E33" s="18">
        <f t="shared" si="2"/>
        <v>91</v>
      </c>
      <c r="F33" s="6">
        <f>VLOOKUP(A33,'A5M-MEN'!A:E,4,FALSE)</f>
        <v>82</v>
      </c>
      <c r="G33" s="18">
        <f t="shared" si="3"/>
        <v>83.673469387755105</v>
      </c>
      <c r="H33" s="6">
        <f>VLOOKUP(A33,'A7M-MEN'!A:E,4,FALSE)</f>
        <v>49</v>
      </c>
      <c r="I33" s="18">
        <f t="shared" si="4"/>
        <v>61.250000000000007</v>
      </c>
      <c r="J33" s="6">
        <f t="shared" si="5"/>
        <v>222</v>
      </c>
      <c r="K33" s="18">
        <f t="shared" si="6"/>
        <v>235.92346938775512</v>
      </c>
      <c r="L33" s="6">
        <f t="shared" si="7"/>
        <v>29</v>
      </c>
    </row>
    <row r="34" spans="1:12">
      <c r="A34" s="6">
        <v>65</v>
      </c>
      <c r="B34" s="6" t="str">
        <f t="shared" si="0"/>
        <v>Nicolas Le Poac</v>
      </c>
      <c r="C34" s="6" t="str">
        <f t="shared" si="1"/>
        <v>France</v>
      </c>
      <c r="D34" s="6">
        <f>VLOOKUP(A34,'A4M-MEN'!A:E,4,FALSE)</f>
        <v>88</v>
      </c>
      <c r="E34" s="18">
        <f t="shared" si="2"/>
        <v>88</v>
      </c>
      <c r="F34" s="6">
        <f>VLOOKUP(A34,'A5M-MEN'!A:E,4,FALSE)</f>
        <v>79</v>
      </c>
      <c r="G34" s="18">
        <f t="shared" si="3"/>
        <v>80.612244897959187</v>
      </c>
      <c r="H34" s="6">
        <f>VLOOKUP(A34,'A7M-MEN'!A:E,4,FALSE)</f>
        <v>53</v>
      </c>
      <c r="I34" s="18">
        <f t="shared" si="4"/>
        <v>66.25</v>
      </c>
      <c r="J34" s="6">
        <f t="shared" si="5"/>
        <v>220</v>
      </c>
      <c r="K34" s="18">
        <f t="shared" si="6"/>
        <v>234.86224489795919</v>
      </c>
      <c r="L34" s="6">
        <f t="shared" si="7"/>
        <v>30</v>
      </c>
    </row>
    <row r="35" spans="1:12">
      <c r="A35" s="6">
        <v>41</v>
      </c>
      <c r="B35" s="6" t="str">
        <f t="shared" si="0"/>
        <v>Jean-Yves Gautier</v>
      </c>
      <c r="C35" s="6" t="str">
        <f t="shared" si="1"/>
        <v>France</v>
      </c>
      <c r="D35" s="6">
        <f>VLOOKUP(A35,'A4M-MEN'!A:E,4,FALSE)</f>
        <v>83</v>
      </c>
      <c r="E35" s="18">
        <f t="shared" si="2"/>
        <v>83</v>
      </c>
      <c r="F35" s="6">
        <f>VLOOKUP(A35,'A5M-MEN'!A:E,4,FALSE)</f>
        <v>82</v>
      </c>
      <c r="G35" s="18">
        <f t="shared" si="3"/>
        <v>83.673469387755105</v>
      </c>
      <c r="H35" s="6">
        <f>VLOOKUP(A35,'A7M-MEN'!A:E,4,FALSE)</f>
        <v>54</v>
      </c>
      <c r="I35" s="18">
        <f t="shared" si="4"/>
        <v>67.5</v>
      </c>
      <c r="J35" s="6">
        <f t="shared" si="5"/>
        <v>219</v>
      </c>
      <c r="K35" s="18">
        <f t="shared" si="6"/>
        <v>234.17346938775512</v>
      </c>
      <c r="L35" s="6">
        <f t="shared" si="7"/>
        <v>31</v>
      </c>
    </row>
    <row r="36" spans="1:12">
      <c r="A36" s="6">
        <v>90</v>
      </c>
      <c r="B36" s="6" t="str">
        <f t="shared" si="0"/>
        <v>Bronsart Ruddy</v>
      </c>
      <c r="C36" s="6" t="str">
        <f t="shared" si="1"/>
        <v>Belgium</v>
      </c>
      <c r="D36" s="6">
        <f>VLOOKUP(A36,'A4M-MEN'!A:E,4,FALSE)</f>
        <v>87</v>
      </c>
      <c r="E36" s="18">
        <f t="shared" si="2"/>
        <v>87</v>
      </c>
      <c r="F36" s="6">
        <f>VLOOKUP(A36,'A5M-MEN'!A:E,4,FALSE)</f>
        <v>60</v>
      </c>
      <c r="G36" s="18">
        <f t="shared" si="3"/>
        <v>61.224489795918366</v>
      </c>
      <c r="H36" s="6">
        <f>VLOOKUP(A36,'A7M-MEN'!A:E,4,FALSE)</f>
        <v>61</v>
      </c>
      <c r="I36" s="18">
        <f t="shared" si="4"/>
        <v>76.25</v>
      </c>
      <c r="J36" s="6">
        <f t="shared" si="5"/>
        <v>208</v>
      </c>
      <c r="K36" s="18">
        <f t="shared" si="6"/>
        <v>224.47448979591837</v>
      </c>
      <c r="L36" s="6">
        <f t="shared" si="7"/>
        <v>32</v>
      </c>
    </row>
    <row r="37" spans="1:12">
      <c r="A37" s="6">
        <v>53</v>
      </c>
      <c r="B37" s="6" t="str">
        <f t="shared" ref="B37:B68" si="8">VLOOKUP(A37,MasterMen,2,FALSE)</f>
        <v>Marcus Pehart</v>
      </c>
      <c r="C37" s="6" t="str">
        <f t="shared" ref="C37:C68" si="9">VLOOKUP(A37,MasterMen,3,FALSE)</f>
        <v>Sweden</v>
      </c>
      <c r="D37" s="6">
        <f>VLOOKUP(A37,'A4M-MEN'!A:E,4,FALSE)</f>
        <v>84</v>
      </c>
      <c r="E37" s="18">
        <f t="shared" ref="E37:E68" si="10">SUM(D37/A4MMax)*100</f>
        <v>84</v>
      </c>
      <c r="F37" s="6">
        <f>VLOOKUP(A37,'A5M-MEN'!A:E,4,FALSE)</f>
        <v>63</v>
      </c>
      <c r="G37" s="18">
        <f t="shared" ref="G37:G68" si="11">SUM(F37/A5MMax)*100</f>
        <v>64.285714285714292</v>
      </c>
      <c r="H37" s="6">
        <f>VLOOKUP(A37,'A7M-MEN'!A:E,4,FALSE)</f>
        <v>58</v>
      </c>
      <c r="I37" s="18">
        <f t="shared" ref="I37:I68" si="12">SUM(H37/A7MMax)*100</f>
        <v>72.5</v>
      </c>
      <c r="J37" s="6">
        <f t="shared" ref="J37:J68" si="13">SUM(D37,F37,H37)</f>
        <v>205</v>
      </c>
      <c r="K37" s="18">
        <f t="shared" ref="K37:K68" si="14">SUM(E37,G37,I37)</f>
        <v>220.78571428571428</v>
      </c>
      <c r="L37" s="6">
        <f t="shared" ref="L37:L68" si="15">RANK(K37,K:K)</f>
        <v>33</v>
      </c>
    </row>
    <row r="38" spans="1:12">
      <c r="A38" s="6">
        <v>46</v>
      </c>
      <c r="B38" s="6" t="str">
        <f t="shared" si="8"/>
        <v>Jonathan Grasset</v>
      </c>
      <c r="C38" s="6" t="str">
        <f t="shared" si="9"/>
        <v>France</v>
      </c>
      <c r="D38" s="6">
        <f>VLOOKUP(A38,'A4M-MEN'!A:E,4,FALSE)</f>
        <v>83</v>
      </c>
      <c r="E38" s="18">
        <f t="shared" si="10"/>
        <v>83</v>
      </c>
      <c r="F38" s="6">
        <f>VLOOKUP(A38,'A5M-MEN'!A:E,4,FALSE)</f>
        <v>68</v>
      </c>
      <c r="G38" s="18">
        <f t="shared" si="11"/>
        <v>69.387755102040813</v>
      </c>
      <c r="H38" s="6">
        <f>VLOOKUP(A38,'A7M-MEN'!A:E,4,FALSE)</f>
        <v>54</v>
      </c>
      <c r="I38" s="18">
        <f t="shared" si="12"/>
        <v>67.5</v>
      </c>
      <c r="J38" s="6">
        <f t="shared" si="13"/>
        <v>205</v>
      </c>
      <c r="K38" s="18">
        <f t="shared" si="14"/>
        <v>219.88775510204081</v>
      </c>
      <c r="L38" s="6">
        <f t="shared" si="15"/>
        <v>34</v>
      </c>
    </row>
    <row r="39" spans="1:12">
      <c r="A39" s="6">
        <v>87</v>
      </c>
      <c r="B39" s="6" t="str">
        <f t="shared" si="8"/>
        <v>Roman Shlokov</v>
      </c>
      <c r="C39" s="6" t="str">
        <f t="shared" si="9"/>
        <v>Russia</v>
      </c>
      <c r="D39" s="6">
        <f>VLOOKUP(A39,'A4M-MEN'!A:E,4,FALSE)</f>
        <v>89</v>
      </c>
      <c r="E39" s="18">
        <f t="shared" si="10"/>
        <v>89</v>
      </c>
      <c r="F39" s="6">
        <f>VLOOKUP(A39,'A5M-MEN'!A:E,4,FALSE)</f>
        <v>70</v>
      </c>
      <c r="G39" s="18">
        <f t="shared" si="11"/>
        <v>71.428571428571431</v>
      </c>
      <c r="H39" s="6">
        <f>VLOOKUP(A39,'A7M-MEN'!A:E,4,FALSE)</f>
        <v>47</v>
      </c>
      <c r="I39" s="18">
        <f t="shared" si="12"/>
        <v>58.75</v>
      </c>
      <c r="J39" s="6">
        <f t="shared" si="13"/>
        <v>206</v>
      </c>
      <c r="K39" s="18">
        <f t="shared" si="14"/>
        <v>219.17857142857144</v>
      </c>
      <c r="L39" s="6">
        <f t="shared" si="15"/>
        <v>35</v>
      </c>
    </row>
    <row r="40" spans="1:12">
      <c r="A40" s="6">
        <v>6</v>
      </c>
      <c r="B40" s="6" t="str">
        <f t="shared" si="8"/>
        <v>Antoine Hertz</v>
      </c>
      <c r="C40" s="6" t="str">
        <f t="shared" si="9"/>
        <v>France</v>
      </c>
      <c r="D40" s="6">
        <f>VLOOKUP(A40,'A4M-MEN'!A:E,4,FALSE)</f>
        <v>89</v>
      </c>
      <c r="E40" s="18">
        <f t="shared" si="10"/>
        <v>89</v>
      </c>
      <c r="F40" s="6">
        <f>VLOOKUP(A40,'A5M-MEN'!A:E,4,FALSE)</f>
        <v>57</v>
      </c>
      <c r="G40" s="18">
        <f t="shared" si="11"/>
        <v>58.163265306122447</v>
      </c>
      <c r="H40" s="6">
        <f>VLOOKUP(A40,'A7M-MEN'!A:E,4,FALSE)</f>
        <v>53</v>
      </c>
      <c r="I40" s="18">
        <f t="shared" si="12"/>
        <v>66.25</v>
      </c>
      <c r="J40" s="6">
        <f t="shared" si="13"/>
        <v>199</v>
      </c>
      <c r="K40" s="18">
        <f t="shared" si="14"/>
        <v>213.41326530612244</v>
      </c>
      <c r="L40" s="6">
        <f t="shared" si="15"/>
        <v>36</v>
      </c>
    </row>
    <row r="41" spans="1:12">
      <c r="A41" s="6">
        <v>200</v>
      </c>
      <c r="B41" s="6" t="str">
        <f t="shared" si="8"/>
        <v>Martial Mauger</v>
      </c>
      <c r="C41" s="6" t="str">
        <f t="shared" si="9"/>
        <v>France</v>
      </c>
      <c r="D41" s="6">
        <f>VLOOKUP(A41,'A4M-MEN'!A:E,4,FALSE)</f>
        <v>92</v>
      </c>
      <c r="E41" s="18">
        <f t="shared" si="10"/>
        <v>92</v>
      </c>
      <c r="F41" s="6">
        <f>VLOOKUP(A41,'A5M-MEN'!A:E,4,FALSE)</f>
        <v>40</v>
      </c>
      <c r="G41" s="18">
        <f t="shared" si="11"/>
        <v>40.816326530612244</v>
      </c>
      <c r="H41" s="6">
        <f>VLOOKUP(A41,'A7M-MEN'!A:E,4,FALSE)</f>
        <v>63</v>
      </c>
      <c r="I41" s="18">
        <f t="shared" si="12"/>
        <v>78.75</v>
      </c>
      <c r="J41" s="6">
        <f t="shared" si="13"/>
        <v>195</v>
      </c>
      <c r="K41" s="18">
        <f t="shared" si="14"/>
        <v>211.56632653061223</v>
      </c>
      <c r="L41" s="6">
        <f t="shared" si="15"/>
        <v>37</v>
      </c>
    </row>
    <row r="42" spans="1:12">
      <c r="A42" s="6">
        <v>51</v>
      </c>
      <c r="B42" s="6" t="str">
        <f t="shared" si="8"/>
        <v>Lee Cheeseman</v>
      </c>
      <c r="C42" s="6" t="str">
        <f t="shared" si="9"/>
        <v>UK</v>
      </c>
      <c r="D42" s="6">
        <f>VLOOKUP(A42,'A4M-MEN'!A:E,4,FALSE)</f>
        <v>75</v>
      </c>
      <c r="E42" s="18">
        <f t="shared" si="10"/>
        <v>75</v>
      </c>
      <c r="F42" s="6">
        <f>VLOOKUP(A42,'A5M-MEN'!A:E,4,FALSE)</f>
        <v>57</v>
      </c>
      <c r="G42" s="18">
        <f t="shared" si="11"/>
        <v>58.163265306122447</v>
      </c>
      <c r="H42" s="6">
        <f>VLOOKUP(A42,'A7M-MEN'!A:E,4,FALSE)</f>
        <v>57</v>
      </c>
      <c r="I42" s="18">
        <f t="shared" si="12"/>
        <v>71.25</v>
      </c>
      <c r="J42" s="6">
        <f t="shared" si="13"/>
        <v>189</v>
      </c>
      <c r="K42" s="18">
        <f t="shared" si="14"/>
        <v>204.41326530612244</v>
      </c>
      <c r="L42" s="6">
        <f t="shared" si="15"/>
        <v>38</v>
      </c>
    </row>
    <row r="43" spans="1:12">
      <c r="A43" s="6">
        <v>73</v>
      </c>
      <c r="B43" s="6" t="str">
        <f t="shared" si="8"/>
        <v>Paul Swain</v>
      </c>
      <c r="C43" s="6" t="str">
        <f t="shared" si="9"/>
        <v>UK</v>
      </c>
      <c r="D43" s="6">
        <f>VLOOKUP(A43,'A4M-MEN'!A:E,4,FALSE)</f>
        <v>85</v>
      </c>
      <c r="E43" s="18">
        <f t="shared" si="10"/>
        <v>85</v>
      </c>
      <c r="F43" s="6">
        <f>VLOOKUP(A43,'A5M-MEN'!A:E,4,FALSE)</f>
        <v>75</v>
      </c>
      <c r="G43" s="18">
        <f t="shared" si="11"/>
        <v>76.530612244897952</v>
      </c>
      <c r="H43" s="6">
        <f>VLOOKUP(A43,'A7M-MEN'!A:E,4,FALSE)</f>
        <v>34</v>
      </c>
      <c r="I43" s="18">
        <f t="shared" si="12"/>
        <v>42.5</v>
      </c>
      <c r="J43" s="6">
        <f t="shared" si="13"/>
        <v>194</v>
      </c>
      <c r="K43" s="18">
        <f t="shared" si="14"/>
        <v>204.03061224489795</v>
      </c>
      <c r="L43" s="6">
        <f t="shared" si="15"/>
        <v>39</v>
      </c>
    </row>
    <row r="44" spans="1:12">
      <c r="A44" s="6">
        <v>55</v>
      </c>
      <c r="B44" s="6" t="str">
        <f t="shared" si="8"/>
        <v>Mark Lee</v>
      </c>
      <c r="C44" s="6" t="str">
        <f t="shared" si="9"/>
        <v>UK</v>
      </c>
      <c r="D44" s="6">
        <f>VLOOKUP(A44,'A4M-MEN'!A:E,4,FALSE)</f>
        <v>81</v>
      </c>
      <c r="E44" s="18">
        <f t="shared" si="10"/>
        <v>81</v>
      </c>
      <c r="F44" s="6">
        <f>VLOOKUP(A44,'A5M-MEN'!A:E,4,FALSE)</f>
        <v>47</v>
      </c>
      <c r="G44" s="18">
        <f t="shared" si="11"/>
        <v>47.959183673469383</v>
      </c>
      <c r="H44" s="6">
        <f>VLOOKUP(A44,'A7M-MEN'!A:E,4,FALSE)</f>
        <v>59</v>
      </c>
      <c r="I44" s="18">
        <f t="shared" si="12"/>
        <v>73.75</v>
      </c>
      <c r="J44" s="6">
        <f t="shared" si="13"/>
        <v>187</v>
      </c>
      <c r="K44" s="18">
        <f t="shared" si="14"/>
        <v>202.7091836734694</v>
      </c>
      <c r="L44" s="6">
        <f t="shared" si="15"/>
        <v>40</v>
      </c>
    </row>
    <row r="45" spans="1:12">
      <c r="A45" s="6">
        <v>21</v>
      </c>
      <c r="B45" s="6" t="str">
        <f t="shared" si="8"/>
        <v>Dan Pegg</v>
      </c>
      <c r="C45" s="6" t="str">
        <f t="shared" si="9"/>
        <v>USA</v>
      </c>
      <c r="D45" s="6">
        <f>VLOOKUP(A45,'A4M-MEN'!A:E,4,FALSE)</f>
        <v>80</v>
      </c>
      <c r="E45" s="18">
        <f t="shared" si="10"/>
        <v>80</v>
      </c>
      <c r="F45" s="6">
        <f>VLOOKUP(A45,'A5M-MEN'!A:E,4,FALSE)</f>
        <v>73</v>
      </c>
      <c r="G45" s="18">
        <f t="shared" si="11"/>
        <v>74.489795918367349</v>
      </c>
      <c r="H45" s="6">
        <f>VLOOKUP(A45,'A7M-MEN'!A:E,4,FALSE)</f>
        <v>38</v>
      </c>
      <c r="I45" s="18">
        <f t="shared" si="12"/>
        <v>47.5</v>
      </c>
      <c r="J45" s="6">
        <f t="shared" si="13"/>
        <v>191</v>
      </c>
      <c r="K45" s="18">
        <f t="shared" si="14"/>
        <v>201.98979591836735</v>
      </c>
      <c r="L45" s="6">
        <f t="shared" si="15"/>
        <v>41</v>
      </c>
    </row>
    <row r="46" spans="1:12">
      <c r="A46" s="6">
        <v>35</v>
      </c>
      <c r="B46" s="6" t="str">
        <f t="shared" si="8"/>
        <v>George Leeming</v>
      </c>
      <c r="C46" s="6" t="str">
        <f t="shared" si="9"/>
        <v>UK</v>
      </c>
      <c r="D46" s="6">
        <f>VLOOKUP(A46,'A4M-MEN'!A:E,4,FALSE)</f>
        <v>88</v>
      </c>
      <c r="E46" s="18">
        <f t="shared" si="10"/>
        <v>88</v>
      </c>
      <c r="F46" s="6">
        <f>VLOOKUP(A46,'A5M-MEN'!A:E,4,FALSE)</f>
        <v>69</v>
      </c>
      <c r="G46" s="18">
        <f t="shared" si="11"/>
        <v>70.408163265306129</v>
      </c>
      <c r="H46" s="6">
        <f>VLOOKUP(A46,'A7M-MEN'!A:E,4,FALSE)</f>
        <v>34</v>
      </c>
      <c r="I46" s="18">
        <f t="shared" si="12"/>
        <v>42.5</v>
      </c>
      <c r="J46" s="6">
        <f t="shared" si="13"/>
        <v>191</v>
      </c>
      <c r="K46" s="18">
        <f t="shared" si="14"/>
        <v>200.90816326530614</v>
      </c>
      <c r="L46" s="6">
        <f t="shared" si="15"/>
        <v>42</v>
      </c>
    </row>
    <row r="47" spans="1:12">
      <c r="A47" s="6">
        <v>43</v>
      </c>
      <c r="B47" s="6" t="str">
        <f t="shared" si="8"/>
        <v>Johan Aline</v>
      </c>
      <c r="C47" s="6" t="str">
        <f t="shared" si="9"/>
        <v>France</v>
      </c>
      <c r="D47" s="6">
        <f>VLOOKUP(A47,'A4M-MEN'!A:E,4,FALSE)</f>
        <v>76</v>
      </c>
      <c r="E47" s="18">
        <f t="shared" si="10"/>
        <v>76</v>
      </c>
      <c r="F47" s="6">
        <f>VLOOKUP(A47,'A5M-MEN'!A:E,4,FALSE)</f>
        <v>76</v>
      </c>
      <c r="G47" s="18">
        <f t="shared" si="11"/>
        <v>77.551020408163268</v>
      </c>
      <c r="H47" s="6">
        <f>VLOOKUP(A47,'A7M-MEN'!A:E,4,FALSE)</f>
        <v>37</v>
      </c>
      <c r="I47" s="18">
        <f t="shared" si="12"/>
        <v>46.25</v>
      </c>
      <c r="J47" s="6">
        <f t="shared" si="13"/>
        <v>189</v>
      </c>
      <c r="K47" s="18">
        <f t="shared" si="14"/>
        <v>199.80102040816325</v>
      </c>
      <c r="L47" s="6">
        <f t="shared" si="15"/>
        <v>43</v>
      </c>
    </row>
    <row r="48" spans="1:12">
      <c r="A48" s="6">
        <v>83</v>
      </c>
      <c r="B48" s="6" t="str">
        <f t="shared" si="8"/>
        <v>Rick Brister</v>
      </c>
      <c r="C48" s="6" t="str">
        <f t="shared" si="9"/>
        <v>UK</v>
      </c>
      <c r="D48" s="6">
        <f>VLOOKUP(A48,'A4M-MEN'!A:E,4,FALSE)</f>
        <v>84</v>
      </c>
      <c r="E48" s="18">
        <f t="shared" si="10"/>
        <v>84</v>
      </c>
      <c r="F48" s="6">
        <f>VLOOKUP(A48,'A5M-MEN'!A:E,4,FALSE)</f>
        <v>64</v>
      </c>
      <c r="G48" s="18">
        <f t="shared" si="11"/>
        <v>65.306122448979593</v>
      </c>
      <c r="H48" s="6">
        <f>VLOOKUP(A48,'A7M-MEN'!A:E,4,FALSE)</f>
        <v>40</v>
      </c>
      <c r="I48" s="18">
        <f t="shared" si="12"/>
        <v>50</v>
      </c>
      <c r="J48" s="6">
        <f t="shared" si="13"/>
        <v>188</v>
      </c>
      <c r="K48" s="18">
        <f t="shared" si="14"/>
        <v>199.30612244897958</v>
      </c>
      <c r="L48" s="6">
        <f t="shared" si="15"/>
        <v>44</v>
      </c>
    </row>
    <row r="49" spans="1:12">
      <c r="A49" s="6">
        <v>54</v>
      </c>
      <c r="B49" s="6" t="str">
        <f t="shared" si="8"/>
        <v>Mark Bond</v>
      </c>
      <c r="C49" s="6" t="str">
        <f t="shared" si="9"/>
        <v>UK</v>
      </c>
      <c r="D49" s="6">
        <f>VLOOKUP(A49,'A4M-MEN'!A:E,4,FALSE)</f>
        <v>87</v>
      </c>
      <c r="E49" s="18">
        <f t="shared" si="10"/>
        <v>87</v>
      </c>
      <c r="F49" s="6">
        <f>VLOOKUP(A49,'A5M-MEN'!A:E,4,FALSE)</f>
        <v>52</v>
      </c>
      <c r="G49" s="18">
        <f t="shared" si="11"/>
        <v>53.061224489795919</v>
      </c>
      <c r="H49" s="6">
        <f>VLOOKUP(A49,'A7M-MEN'!A:E,4,FALSE)</f>
        <v>40</v>
      </c>
      <c r="I49" s="18">
        <f t="shared" si="12"/>
        <v>50</v>
      </c>
      <c r="J49" s="6">
        <f t="shared" si="13"/>
        <v>179</v>
      </c>
      <c r="K49" s="18">
        <f t="shared" si="14"/>
        <v>190.0612244897959</v>
      </c>
      <c r="L49" s="6">
        <f t="shared" si="15"/>
        <v>45</v>
      </c>
    </row>
    <row r="50" spans="1:12">
      <c r="A50" s="6">
        <v>38</v>
      </c>
      <c r="B50" s="6" t="str">
        <f t="shared" si="8"/>
        <v>Greg Baxter</v>
      </c>
      <c r="C50" s="6" t="str">
        <f t="shared" si="9"/>
        <v>UK</v>
      </c>
      <c r="D50" s="6">
        <f>VLOOKUP(A50,'A4M-MEN'!A:E,4,FALSE)</f>
        <v>72</v>
      </c>
      <c r="E50" s="18">
        <f t="shared" si="10"/>
        <v>72</v>
      </c>
      <c r="F50" s="6">
        <f>VLOOKUP(A50,'A5M-MEN'!A:E,4,FALSE)</f>
        <v>45</v>
      </c>
      <c r="G50" s="18">
        <f t="shared" si="11"/>
        <v>45.91836734693878</v>
      </c>
      <c r="H50" s="6">
        <f>VLOOKUP(A50,'A7M-MEN'!A:E,4,FALSE)</f>
        <v>57</v>
      </c>
      <c r="I50" s="18">
        <f t="shared" si="12"/>
        <v>71.25</v>
      </c>
      <c r="J50" s="6">
        <f t="shared" si="13"/>
        <v>174</v>
      </c>
      <c r="K50" s="18">
        <f t="shared" si="14"/>
        <v>189.16836734693879</v>
      </c>
      <c r="L50" s="6">
        <f t="shared" si="15"/>
        <v>46</v>
      </c>
    </row>
    <row r="51" spans="1:12">
      <c r="A51" s="6">
        <v>95</v>
      </c>
      <c r="B51" s="6" t="str">
        <f t="shared" si="8"/>
        <v>Tom Manley</v>
      </c>
      <c r="C51" s="6" t="str">
        <f t="shared" si="9"/>
        <v>UK</v>
      </c>
      <c r="D51" s="6">
        <f>VLOOKUP(A51,'A4M-MEN'!A:E,4,FALSE)</f>
        <v>75</v>
      </c>
      <c r="E51" s="18">
        <f t="shared" si="10"/>
        <v>75</v>
      </c>
      <c r="F51" s="6">
        <f>VLOOKUP(A51,'A5M-MEN'!A:E,4,FALSE)</f>
        <v>50</v>
      </c>
      <c r="G51" s="18">
        <f t="shared" si="11"/>
        <v>51.020408163265309</v>
      </c>
      <c r="H51" s="6">
        <f>VLOOKUP(A51,'A7M-MEN'!A:E,4,FALSE)</f>
        <v>49</v>
      </c>
      <c r="I51" s="18">
        <f t="shared" si="12"/>
        <v>61.250000000000007</v>
      </c>
      <c r="J51" s="6">
        <f t="shared" si="13"/>
        <v>174</v>
      </c>
      <c r="K51" s="18">
        <f t="shared" si="14"/>
        <v>187.2704081632653</v>
      </c>
      <c r="L51" s="6">
        <f t="shared" si="15"/>
        <v>47</v>
      </c>
    </row>
    <row r="52" spans="1:12">
      <c r="A52" s="6">
        <v>18</v>
      </c>
      <c r="B52" s="6" t="str">
        <f t="shared" si="8"/>
        <v>Christophe Goetsch</v>
      </c>
      <c r="C52" s="6" t="str">
        <f t="shared" si="9"/>
        <v>France</v>
      </c>
      <c r="D52" s="6">
        <f>VLOOKUP(A52,'A4M-MEN'!A:E,4,FALSE)</f>
        <v>84</v>
      </c>
      <c r="E52" s="18">
        <f t="shared" si="10"/>
        <v>84</v>
      </c>
      <c r="F52" s="6">
        <f>VLOOKUP(A52,'A5M-MEN'!A:E,4,FALSE)</f>
        <v>38</v>
      </c>
      <c r="G52" s="18">
        <f t="shared" si="11"/>
        <v>38.775510204081634</v>
      </c>
      <c r="H52" s="6">
        <f>VLOOKUP(A52,'A7M-MEN'!A:E,4,FALSE)</f>
        <v>48</v>
      </c>
      <c r="I52" s="18">
        <f t="shared" si="12"/>
        <v>60</v>
      </c>
      <c r="J52" s="6">
        <f t="shared" si="13"/>
        <v>170</v>
      </c>
      <c r="K52" s="18">
        <f t="shared" si="14"/>
        <v>182.77551020408163</v>
      </c>
      <c r="L52" s="6">
        <f t="shared" si="15"/>
        <v>48</v>
      </c>
    </row>
    <row r="53" spans="1:12">
      <c r="A53" s="6">
        <v>48</v>
      </c>
      <c r="B53" s="6" t="str">
        <f t="shared" si="8"/>
        <v>Keith Commons</v>
      </c>
      <c r="C53" s="6" t="str">
        <f t="shared" si="9"/>
        <v>UK</v>
      </c>
      <c r="D53" s="6">
        <f>VLOOKUP(A53,'A4M-MEN'!A:E,4,FALSE)</f>
        <v>83</v>
      </c>
      <c r="E53" s="18">
        <f t="shared" si="10"/>
        <v>83</v>
      </c>
      <c r="F53" s="6">
        <f>VLOOKUP(A53,'A5M-MEN'!A:E,4,FALSE)</f>
        <v>55</v>
      </c>
      <c r="G53" s="18">
        <f t="shared" si="11"/>
        <v>56.12244897959183</v>
      </c>
      <c r="H53" s="6">
        <f>VLOOKUP(A53,'A7M-MEN'!A:E,4,FALSE)</f>
        <v>34</v>
      </c>
      <c r="I53" s="18">
        <f t="shared" si="12"/>
        <v>42.5</v>
      </c>
      <c r="J53" s="6">
        <f t="shared" si="13"/>
        <v>172</v>
      </c>
      <c r="K53" s="18">
        <f t="shared" si="14"/>
        <v>181.62244897959184</v>
      </c>
      <c r="L53" s="6">
        <f t="shared" si="15"/>
        <v>49</v>
      </c>
    </row>
    <row r="54" spans="1:12">
      <c r="A54" s="6">
        <v>19</v>
      </c>
      <c r="B54" s="6" t="str">
        <f t="shared" si="8"/>
        <v>Christophe Morcamp</v>
      </c>
      <c r="C54" s="6" t="str">
        <f t="shared" si="9"/>
        <v>France</v>
      </c>
      <c r="D54" s="6">
        <f>VLOOKUP(A54,'A4M-MEN'!A:E,4,FALSE)</f>
        <v>57</v>
      </c>
      <c r="E54" s="18">
        <f t="shared" si="10"/>
        <v>56.999999999999993</v>
      </c>
      <c r="F54" s="6">
        <f>VLOOKUP(A54,'A5M-MEN'!A:E,4,FALSE)</f>
        <v>70</v>
      </c>
      <c r="G54" s="18">
        <f t="shared" si="11"/>
        <v>71.428571428571431</v>
      </c>
      <c r="H54" s="6">
        <f>VLOOKUP(A54,'A7M-MEN'!A:E,4,FALSE)</f>
        <v>42</v>
      </c>
      <c r="I54" s="18">
        <f t="shared" si="12"/>
        <v>52.5</v>
      </c>
      <c r="J54" s="6">
        <f t="shared" si="13"/>
        <v>169</v>
      </c>
      <c r="K54" s="18">
        <f t="shared" si="14"/>
        <v>180.92857142857142</v>
      </c>
      <c r="L54" s="6">
        <f t="shared" si="15"/>
        <v>50</v>
      </c>
    </row>
    <row r="55" spans="1:12">
      <c r="A55" s="6">
        <v>86</v>
      </c>
      <c r="B55" s="6" t="str">
        <f t="shared" si="8"/>
        <v>Roland Meyer-Speicher</v>
      </c>
      <c r="C55" s="6" t="str">
        <f t="shared" si="9"/>
        <v>France</v>
      </c>
      <c r="D55" s="6">
        <f>VLOOKUP(A55,'A4M-MEN'!A:E,4,FALSE)</f>
        <v>72</v>
      </c>
      <c r="E55" s="18">
        <f t="shared" si="10"/>
        <v>72</v>
      </c>
      <c r="F55" s="6">
        <f>VLOOKUP(A55,'A5M-MEN'!A:E,4,FALSE)</f>
        <v>63</v>
      </c>
      <c r="G55" s="18">
        <f t="shared" si="11"/>
        <v>64.285714285714292</v>
      </c>
      <c r="H55" s="6">
        <f>VLOOKUP(A55,'A7M-MEN'!A:E,4,FALSE)</f>
        <v>33</v>
      </c>
      <c r="I55" s="18">
        <f t="shared" si="12"/>
        <v>41.25</v>
      </c>
      <c r="J55" s="6">
        <f t="shared" si="13"/>
        <v>168</v>
      </c>
      <c r="K55" s="18">
        <f t="shared" si="14"/>
        <v>177.53571428571428</v>
      </c>
      <c r="L55" s="6">
        <f t="shared" si="15"/>
        <v>51</v>
      </c>
    </row>
    <row r="56" spans="1:12">
      <c r="A56" s="6">
        <v>71</v>
      </c>
      <c r="B56" s="6" t="str">
        <f t="shared" si="8"/>
        <v>Paul Robinson</v>
      </c>
      <c r="C56" s="6" t="str">
        <f t="shared" si="9"/>
        <v>UK</v>
      </c>
      <c r="D56" s="6">
        <f>VLOOKUP(A56,'A4M-MEN'!A:E,4,FALSE)</f>
        <v>76</v>
      </c>
      <c r="E56" s="18">
        <f t="shared" si="10"/>
        <v>76</v>
      </c>
      <c r="F56" s="6">
        <f>VLOOKUP(A56,'A5M-MEN'!A:E,4,FALSE)</f>
        <v>52</v>
      </c>
      <c r="G56" s="18">
        <f t="shared" si="11"/>
        <v>53.061224489795919</v>
      </c>
      <c r="H56" s="6">
        <f>VLOOKUP(A56,'A7M-MEN'!A:E,4,FALSE)</f>
        <v>38</v>
      </c>
      <c r="I56" s="18">
        <f t="shared" si="12"/>
        <v>47.5</v>
      </c>
      <c r="J56" s="6">
        <f t="shared" si="13"/>
        <v>166</v>
      </c>
      <c r="K56" s="18">
        <f t="shared" si="14"/>
        <v>176.5612244897959</v>
      </c>
      <c r="L56" s="6">
        <f t="shared" si="15"/>
        <v>52</v>
      </c>
    </row>
    <row r="57" spans="1:12">
      <c r="A57" s="6">
        <v>33</v>
      </c>
      <c r="B57" s="6" t="str">
        <f t="shared" si="8"/>
        <v>Gareth Hawkes</v>
      </c>
      <c r="C57" s="6" t="str">
        <f t="shared" si="9"/>
        <v>UK</v>
      </c>
      <c r="D57" s="6">
        <f>VLOOKUP(A57,'A4M-MEN'!A:E,4,FALSE)</f>
        <v>83</v>
      </c>
      <c r="E57" s="18">
        <f t="shared" si="10"/>
        <v>83</v>
      </c>
      <c r="F57" s="6">
        <f>VLOOKUP(A57,'A5M-MEN'!A:E,4,FALSE)</f>
        <v>45</v>
      </c>
      <c r="G57" s="18">
        <f t="shared" si="11"/>
        <v>45.91836734693878</v>
      </c>
      <c r="H57" s="6">
        <f>VLOOKUP(A57,'A7M-MEN'!A:E,4,FALSE)</f>
        <v>37</v>
      </c>
      <c r="I57" s="18">
        <f t="shared" si="12"/>
        <v>46.25</v>
      </c>
      <c r="J57" s="6">
        <f t="shared" si="13"/>
        <v>165</v>
      </c>
      <c r="K57" s="18">
        <f t="shared" si="14"/>
        <v>175.16836734693879</v>
      </c>
      <c r="L57" s="6">
        <f t="shared" si="15"/>
        <v>53</v>
      </c>
    </row>
    <row r="58" spans="1:12">
      <c r="A58" s="6">
        <v>58</v>
      </c>
      <c r="B58" s="6" t="str">
        <f t="shared" si="8"/>
        <v>Martin Dale</v>
      </c>
      <c r="C58" s="6" t="str">
        <f t="shared" si="9"/>
        <v>UK</v>
      </c>
      <c r="D58" s="6">
        <f>VLOOKUP(A58,'A4M-MEN'!A:E,4,FALSE)</f>
        <v>70</v>
      </c>
      <c r="E58" s="18">
        <f t="shared" si="10"/>
        <v>70</v>
      </c>
      <c r="F58" s="6">
        <f>VLOOKUP(A58,'A5M-MEN'!A:E,4,FALSE)</f>
        <v>57</v>
      </c>
      <c r="G58" s="18">
        <f t="shared" si="11"/>
        <v>58.163265306122447</v>
      </c>
      <c r="H58" s="6">
        <f>VLOOKUP(A58,'A7M-MEN'!A:E,4,FALSE)</f>
        <v>36</v>
      </c>
      <c r="I58" s="18">
        <f t="shared" si="12"/>
        <v>45</v>
      </c>
      <c r="J58" s="6">
        <f t="shared" si="13"/>
        <v>163</v>
      </c>
      <c r="K58" s="18">
        <f t="shared" si="14"/>
        <v>173.16326530612244</v>
      </c>
      <c r="L58" s="6">
        <f t="shared" si="15"/>
        <v>54</v>
      </c>
    </row>
    <row r="59" spans="1:12">
      <c r="A59" s="6">
        <v>64</v>
      </c>
      <c r="B59" s="6" t="str">
        <f t="shared" si="8"/>
        <v>Neville Oldroyd</v>
      </c>
      <c r="C59" s="6" t="str">
        <f t="shared" si="9"/>
        <v>UK</v>
      </c>
      <c r="D59" s="6">
        <f>VLOOKUP(A59,'A4M-MEN'!A:E,4,FALSE)</f>
        <v>77</v>
      </c>
      <c r="E59" s="18">
        <f t="shared" si="10"/>
        <v>77</v>
      </c>
      <c r="F59" s="6">
        <f>VLOOKUP(A59,'A5M-MEN'!A:E,4,FALSE)</f>
        <v>53</v>
      </c>
      <c r="G59" s="18">
        <f t="shared" si="11"/>
        <v>54.081632653061227</v>
      </c>
      <c r="H59" s="6">
        <f>VLOOKUP(A59,'A7M-MEN'!A:E,4,FALSE)</f>
        <v>33</v>
      </c>
      <c r="I59" s="18">
        <f t="shared" si="12"/>
        <v>41.25</v>
      </c>
      <c r="J59" s="6">
        <f t="shared" si="13"/>
        <v>163</v>
      </c>
      <c r="K59" s="18">
        <f t="shared" si="14"/>
        <v>172.33163265306123</v>
      </c>
      <c r="L59" s="6">
        <f t="shared" si="15"/>
        <v>55</v>
      </c>
    </row>
    <row r="60" spans="1:12">
      <c r="A60" s="6">
        <v>77</v>
      </c>
      <c r="B60" s="6" t="str">
        <f t="shared" si="8"/>
        <v>Phil Marciano</v>
      </c>
      <c r="C60" s="6" t="str">
        <f t="shared" si="9"/>
        <v>UK</v>
      </c>
      <c r="D60" s="6">
        <f>VLOOKUP(A60,'A4M-MEN'!A:E,4,FALSE)</f>
        <v>76</v>
      </c>
      <c r="E60" s="18">
        <f t="shared" si="10"/>
        <v>76</v>
      </c>
      <c r="F60" s="6">
        <f>VLOOKUP(A60,'A5M-MEN'!A:E,4,FALSE)</f>
        <v>58</v>
      </c>
      <c r="G60" s="18">
        <f t="shared" si="11"/>
        <v>59.183673469387756</v>
      </c>
      <c r="H60" s="6">
        <f>VLOOKUP(A60,'A7M-MEN'!A:E,4,FALSE)</f>
        <v>29</v>
      </c>
      <c r="I60" s="18">
        <f t="shared" si="12"/>
        <v>36.25</v>
      </c>
      <c r="J60" s="6">
        <f t="shared" si="13"/>
        <v>163</v>
      </c>
      <c r="K60" s="18">
        <f t="shared" si="14"/>
        <v>171.43367346938777</v>
      </c>
      <c r="L60" s="6">
        <f t="shared" si="15"/>
        <v>56</v>
      </c>
    </row>
    <row r="61" spans="1:12">
      <c r="A61" s="6">
        <v>37</v>
      </c>
      <c r="B61" s="6" t="str">
        <f t="shared" si="8"/>
        <v>Graham Monkman</v>
      </c>
      <c r="C61" s="6" t="str">
        <f t="shared" si="9"/>
        <v>UK</v>
      </c>
      <c r="D61" s="6">
        <f>VLOOKUP(A61,'A4M-MEN'!A:E,4,FALSE)</f>
        <v>76</v>
      </c>
      <c r="E61" s="18">
        <f t="shared" si="10"/>
        <v>76</v>
      </c>
      <c r="F61" s="6">
        <f>VLOOKUP(A61,'A5M-MEN'!A:E,4,FALSE)</f>
        <v>59</v>
      </c>
      <c r="G61" s="18">
        <f t="shared" si="11"/>
        <v>60.204081632653065</v>
      </c>
      <c r="H61" s="6">
        <f>VLOOKUP(A61,'A7M-MEN'!A:E,4,FALSE)</f>
        <v>28</v>
      </c>
      <c r="I61" s="18">
        <f t="shared" si="12"/>
        <v>35</v>
      </c>
      <c r="J61" s="6">
        <f t="shared" si="13"/>
        <v>163</v>
      </c>
      <c r="K61" s="18">
        <f t="shared" si="14"/>
        <v>171.20408163265307</v>
      </c>
      <c r="L61" s="6">
        <f t="shared" si="15"/>
        <v>57</v>
      </c>
    </row>
    <row r="62" spans="1:12">
      <c r="A62" s="6">
        <v>32</v>
      </c>
      <c r="B62" s="6" t="str">
        <f t="shared" si="8"/>
        <v>Gaetan Freydt-Drouan</v>
      </c>
      <c r="C62" s="6" t="str">
        <f t="shared" si="9"/>
        <v>France</v>
      </c>
      <c r="D62" s="6">
        <f>VLOOKUP(A62,'A4M-MEN'!A:E,4,FALSE)</f>
        <v>71</v>
      </c>
      <c r="E62" s="18">
        <f t="shared" si="10"/>
        <v>71</v>
      </c>
      <c r="F62" s="6">
        <f>VLOOKUP(A62,'A5M-MEN'!A:E,4,FALSE)</f>
        <v>46</v>
      </c>
      <c r="G62" s="18">
        <f t="shared" si="11"/>
        <v>46.938775510204081</v>
      </c>
      <c r="H62" s="6">
        <f>VLOOKUP(A62,'A7M-MEN'!A:E,4,FALSE)</f>
        <v>41</v>
      </c>
      <c r="I62" s="18">
        <f t="shared" si="12"/>
        <v>51.249999999999993</v>
      </c>
      <c r="J62" s="6">
        <f t="shared" si="13"/>
        <v>158</v>
      </c>
      <c r="K62" s="18">
        <f t="shared" si="14"/>
        <v>169.18877551020407</v>
      </c>
      <c r="L62" s="6">
        <f t="shared" si="15"/>
        <v>58</v>
      </c>
    </row>
    <row r="63" spans="1:12">
      <c r="A63" s="6">
        <v>72</v>
      </c>
      <c r="B63" s="6" t="str">
        <f t="shared" si="8"/>
        <v>Paul Simpkins</v>
      </c>
      <c r="C63" s="6" t="str">
        <f t="shared" si="9"/>
        <v>UK</v>
      </c>
      <c r="D63" s="6">
        <f>VLOOKUP(A63,'A4M-MEN'!A:E,4,FALSE)</f>
        <v>93</v>
      </c>
      <c r="E63" s="18">
        <f t="shared" si="10"/>
        <v>93</v>
      </c>
      <c r="F63" s="6">
        <f>VLOOKUP(A63,'A5M-MEN'!A:E,4,FALSE)</f>
        <v>34</v>
      </c>
      <c r="G63" s="18">
        <f t="shared" si="11"/>
        <v>34.693877551020407</v>
      </c>
      <c r="H63" s="6">
        <f>VLOOKUP(A63,'A7M-MEN'!A:E,4,FALSE)</f>
        <v>33</v>
      </c>
      <c r="I63" s="18">
        <f t="shared" si="12"/>
        <v>41.25</v>
      </c>
      <c r="J63" s="6">
        <f t="shared" si="13"/>
        <v>160</v>
      </c>
      <c r="K63" s="18">
        <f t="shared" si="14"/>
        <v>168.94387755102042</v>
      </c>
      <c r="L63" s="6">
        <f t="shared" si="15"/>
        <v>59</v>
      </c>
    </row>
    <row r="64" spans="1:12">
      <c r="A64" s="6">
        <v>3</v>
      </c>
      <c r="B64" s="6" t="str">
        <f t="shared" si="8"/>
        <v>Adam Rohárik</v>
      </c>
      <c r="C64" s="6" t="str">
        <f t="shared" si="9"/>
        <v>Slovakia</v>
      </c>
      <c r="D64" s="6">
        <f>VLOOKUP(A64,'A4M-MEN'!A:E,4,FALSE)</f>
        <v>77</v>
      </c>
      <c r="E64" s="18">
        <f t="shared" si="10"/>
        <v>77</v>
      </c>
      <c r="F64" s="6">
        <f>VLOOKUP(A64,'A5M-MEN'!A:E,4,FALSE)</f>
        <v>43</v>
      </c>
      <c r="G64" s="18">
        <f t="shared" si="11"/>
        <v>43.877551020408163</v>
      </c>
      <c r="H64" s="6">
        <f>VLOOKUP(A64,'A7M-MEN'!A:E,4,FALSE)</f>
        <v>38</v>
      </c>
      <c r="I64" s="18">
        <f t="shared" si="12"/>
        <v>47.5</v>
      </c>
      <c r="J64" s="6">
        <f t="shared" si="13"/>
        <v>158</v>
      </c>
      <c r="K64" s="18">
        <f t="shared" si="14"/>
        <v>168.37755102040816</v>
      </c>
      <c r="L64" s="6">
        <f t="shared" si="15"/>
        <v>60</v>
      </c>
    </row>
    <row r="65" spans="1:12">
      <c r="A65" s="6">
        <v>40</v>
      </c>
      <c r="B65" s="6" t="str">
        <f t="shared" si="8"/>
        <v>Jace Waterman</v>
      </c>
      <c r="C65" s="6" t="str">
        <f t="shared" si="9"/>
        <v>UK</v>
      </c>
      <c r="D65" s="6">
        <f>VLOOKUP(A65,'A4M-MEN'!A:E,4,FALSE)</f>
        <v>74</v>
      </c>
      <c r="E65" s="18">
        <f t="shared" si="10"/>
        <v>74</v>
      </c>
      <c r="F65" s="6">
        <f>VLOOKUP(A65,'A5M-MEN'!A:E,4,FALSE)</f>
        <v>42</v>
      </c>
      <c r="G65" s="18">
        <f t="shared" si="11"/>
        <v>42.857142857142854</v>
      </c>
      <c r="H65" s="6">
        <f>VLOOKUP(A65,'A7M-MEN'!A:E,4,FALSE)</f>
        <v>41</v>
      </c>
      <c r="I65" s="18">
        <f t="shared" si="12"/>
        <v>51.249999999999993</v>
      </c>
      <c r="J65" s="6">
        <f t="shared" si="13"/>
        <v>157</v>
      </c>
      <c r="K65" s="18">
        <f t="shared" si="14"/>
        <v>168.10714285714286</v>
      </c>
      <c r="L65" s="6">
        <f t="shared" si="15"/>
        <v>61</v>
      </c>
    </row>
    <row r="66" spans="1:12">
      <c r="A66" s="6">
        <v>85</v>
      </c>
      <c r="B66" s="6" t="str">
        <f t="shared" si="8"/>
        <v>Roger Arnay</v>
      </c>
      <c r="C66" s="6" t="str">
        <f t="shared" si="9"/>
        <v>UK</v>
      </c>
      <c r="D66" s="6">
        <f>VLOOKUP(A66,'A4M-MEN'!A:E,4,FALSE)</f>
        <v>76</v>
      </c>
      <c r="E66" s="18">
        <f t="shared" si="10"/>
        <v>76</v>
      </c>
      <c r="F66" s="6">
        <f>VLOOKUP(A66,'A5M-MEN'!A:E,4,FALSE)</f>
        <v>44</v>
      </c>
      <c r="G66" s="18">
        <f t="shared" si="11"/>
        <v>44.897959183673471</v>
      </c>
      <c r="H66" s="6">
        <f>VLOOKUP(A66,'A7M-MEN'!A:E,4,FALSE)</f>
        <v>32</v>
      </c>
      <c r="I66" s="18">
        <f t="shared" si="12"/>
        <v>40</v>
      </c>
      <c r="J66" s="6">
        <f t="shared" si="13"/>
        <v>152</v>
      </c>
      <c r="K66" s="18">
        <f t="shared" si="14"/>
        <v>160.89795918367346</v>
      </c>
      <c r="L66" s="6">
        <f t="shared" si="15"/>
        <v>62</v>
      </c>
    </row>
    <row r="67" spans="1:12">
      <c r="A67" s="6">
        <v>52</v>
      </c>
      <c r="B67" s="6" t="str">
        <f t="shared" si="8"/>
        <v>Ludovic Jezequel</v>
      </c>
      <c r="C67" s="6" t="str">
        <f t="shared" si="9"/>
        <v>France</v>
      </c>
      <c r="D67" s="6">
        <f>VLOOKUP(A67,'A4M-MEN'!A:E,4,FALSE)</f>
        <v>65</v>
      </c>
      <c r="E67" s="18">
        <f t="shared" si="10"/>
        <v>65</v>
      </c>
      <c r="F67" s="6">
        <f>VLOOKUP(A67,'A5M-MEN'!A:E,4,FALSE)</f>
        <v>56</v>
      </c>
      <c r="G67" s="18">
        <f t="shared" si="11"/>
        <v>57.142857142857139</v>
      </c>
      <c r="H67" s="6">
        <f>VLOOKUP(A67,'A7M-MEN'!A:E,4,FALSE)</f>
        <v>21</v>
      </c>
      <c r="I67" s="18">
        <f t="shared" si="12"/>
        <v>26.25</v>
      </c>
      <c r="J67" s="6">
        <f t="shared" si="13"/>
        <v>142</v>
      </c>
      <c r="K67" s="18">
        <f t="shared" si="14"/>
        <v>148.39285714285714</v>
      </c>
      <c r="L67" s="6">
        <f t="shared" si="15"/>
        <v>63</v>
      </c>
    </row>
    <row r="68" spans="1:12">
      <c r="A68" s="6">
        <v>61</v>
      </c>
      <c r="B68" s="6" t="str">
        <f t="shared" si="8"/>
        <v>Mikey Atkins</v>
      </c>
      <c r="C68" s="6" t="str">
        <f t="shared" si="9"/>
        <v>UK</v>
      </c>
      <c r="D68" s="6">
        <f>VLOOKUP(A68,'A4M-MEN'!A:E,4,FALSE)</f>
        <v>64</v>
      </c>
      <c r="E68" s="18">
        <f t="shared" si="10"/>
        <v>64</v>
      </c>
      <c r="F68" s="6">
        <f>VLOOKUP(A68,'A5M-MEN'!A:E,4,FALSE)</f>
        <v>40</v>
      </c>
      <c r="G68" s="18">
        <f t="shared" si="11"/>
        <v>40.816326530612244</v>
      </c>
      <c r="H68" s="6">
        <f>VLOOKUP(A68,'A7M-MEN'!A:E,4,FALSE)</f>
        <v>34</v>
      </c>
      <c r="I68" s="18">
        <f t="shared" si="12"/>
        <v>42.5</v>
      </c>
      <c r="J68" s="6">
        <f t="shared" si="13"/>
        <v>138</v>
      </c>
      <c r="K68" s="18">
        <f t="shared" si="14"/>
        <v>147.31632653061223</v>
      </c>
      <c r="L68" s="6">
        <f t="shared" si="15"/>
        <v>64</v>
      </c>
    </row>
    <row r="69" spans="1:12">
      <c r="A69" s="6">
        <v>67</v>
      </c>
      <c r="B69" s="6" t="str">
        <f t="shared" ref="B69:B100" si="16">VLOOKUP(A69,MasterMen,2,FALSE)</f>
        <v>Owen Channer</v>
      </c>
      <c r="C69" s="6" t="str">
        <f t="shared" ref="C69:C103" si="17">VLOOKUP(A69,MasterMen,3,FALSE)</f>
        <v>UK</v>
      </c>
      <c r="D69" s="6">
        <f>VLOOKUP(A69,'A4M-MEN'!A:E,4,FALSE)</f>
        <v>70</v>
      </c>
      <c r="E69" s="18">
        <f t="shared" ref="E69:E100" si="18">SUM(D69/A4MMax)*100</f>
        <v>70</v>
      </c>
      <c r="F69" s="6">
        <f>VLOOKUP(A69,'A5M-MEN'!A:E,4,FALSE)</f>
        <v>38</v>
      </c>
      <c r="G69" s="18">
        <f t="shared" ref="G69:G100" si="19">SUM(F69/A5MMax)*100</f>
        <v>38.775510204081634</v>
      </c>
      <c r="H69" s="6">
        <f>VLOOKUP(A69,'A7M-MEN'!A:E,4,FALSE)</f>
        <v>29</v>
      </c>
      <c r="I69" s="18">
        <f t="shared" ref="I69:I100" si="20">SUM(H69/A7MMax)*100</f>
        <v>36.25</v>
      </c>
      <c r="J69" s="6">
        <f t="shared" ref="J69:J103" si="21">SUM(D69,F69,H69)</f>
        <v>137</v>
      </c>
      <c r="K69" s="18">
        <f t="shared" ref="K69:K103" si="22">SUM(E69,G69,I69)</f>
        <v>145.02551020408163</v>
      </c>
      <c r="L69" s="6">
        <f t="shared" ref="L69:L100" si="23">RANK(K69,K:K)</f>
        <v>65</v>
      </c>
    </row>
    <row r="70" spans="1:12">
      <c r="A70" s="6">
        <v>89</v>
      </c>
      <c r="B70" s="6" t="str">
        <f t="shared" si="16"/>
        <v>Ron Thomas</v>
      </c>
      <c r="C70" s="6" t="str">
        <f t="shared" si="17"/>
        <v>USA</v>
      </c>
      <c r="D70" s="6">
        <f>VLOOKUP(A70,'A4M-MEN'!A:E,4,FALSE)</f>
        <v>61</v>
      </c>
      <c r="E70" s="18">
        <f t="shared" si="18"/>
        <v>61</v>
      </c>
      <c r="F70" s="6">
        <f>VLOOKUP(A70,'A5M-MEN'!A:E,4,FALSE)</f>
        <v>58</v>
      </c>
      <c r="G70" s="18">
        <f t="shared" si="19"/>
        <v>59.183673469387756</v>
      </c>
      <c r="H70" s="6">
        <f>VLOOKUP(A70,'A7M-MEN'!A:E,4,FALSE)</f>
        <v>17</v>
      </c>
      <c r="I70" s="18">
        <f t="shared" si="20"/>
        <v>21.25</v>
      </c>
      <c r="J70" s="6">
        <f t="shared" si="21"/>
        <v>136</v>
      </c>
      <c r="K70" s="18">
        <f t="shared" si="22"/>
        <v>141.43367346938777</v>
      </c>
      <c r="L70" s="6">
        <f t="shared" si="23"/>
        <v>66</v>
      </c>
    </row>
    <row r="71" spans="1:12">
      <c r="A71" s="6">
        <v>13</v>
      </c>
      <c r="B71" s="6" t="str">
        <f t="shared" si="16"/>
        <v>Chris Hughes</v>
      </c>
      <c r="C71" s="6" t="str">
        <f t="shared" si="17"/>
        <v>UK</v>
      </c>
      <c r="D71" s="6">
        <f>VLOOKUP(A71,'A4M-MEN'!A:E,4,FALSE)</f>
        <v>51</v>
      </c>
      <c r="E71" s="18">
        <f t="shared" si="18"/>
        <v>51</v>
      </c>
      <c r="F71" s="6">
        <f>VLOOKUP(A71,'A5M-MEN'!A:E,4,FALSE)</f>
        <v>34</v>
      </c>
      <c r="G71" s="18">
        <f t="shared" si="19"/>
        <v>34.693877551020407</v>
      </c>
      <c r="H71" s="6">
        <f>VLOOKUP(A71,'A7M-MEN'!A:E,4,FALSE)</f>
        <v>40</v>
      </c>
      <c r="I71" s="18">
        <f t="shared" si="20"/>
        <v>50</v>
      </c>
      <c r="J71" s="6">
        <f t="shared" si="21"/>
        <v>125</v>
      </c>
      <c r="K71" s="18">
        <f t="shared" si="22"/>
        <v>135.69387755102042</v>
      </c>
      <c r="L71" s="6">
        <f t="shared" si="23"/>
        <v>67</v>
      </c>
    </row>
    <row r="72" spans="1:12">
      <c r="A72" s="6">
        <v>9</v>
      </c>
      <c r="B72" s="6" t="str">
        <f t="shared" si="16"/>
        <v>Benjamin Morcamp</v>
      </c>
      <c r="C72" s="6" t="str">
        <f t="shared" si="17"/>
        <v>France</v>
      </c>
      <c r="D72" s="6">
        <f>VLOOKUP(A72,'A4M-MEN'!A:E,4,FALSE)</f>
        <v>61</v>
      </c>
      <c r="E72" s="18">
        <f t="shared" si="18"/>
        <v>61</v>
      </c>
      <c r="F72" s="6">
        <f>VLOOKUP(A72,'A5M-MEN'!A:E,4,FALSE)</f>
        <v>36</v>
      </c>
      <c r="G72" s="18">
        <f t="shared" si="19"/>
        <v>36.734693877551024</v>
      </c>
      <c r="H72" s="6">
        <f>VLOOKUP(A72,'A7M-MEN'!A:E,4,FALSE)</f>
        <v>30</v>
      </c>
      <c r="I72" s="18">
        <f t="shared" si="20"/>
        <v>37.5</v>
      </c>
      <c r="J72" s="6">
        <f t="shared" si="21"/>
        <v>127</v>
      </c>
      <c r="K72" s="18">
        <f t="shared" si="22"/>
        <v>135.23469387755102</v>
      </c>
      <c r="L72" s="6">
        <f t="shared" si="23"/>
        <v>68</v>
      </c>
    </row>
    <row r="73" spans="1:12">
      <c r="A73" s="6">
        <v>59</v>
      </c>
      <c r="B73" s="6" t="str">
        <f t="shared" si="16"/>
        <v>Matti Sairanen</v>
      </c>
      <c r="C73" s="6" t="str">
        <f t="shared" si="17"/>
        <v>Finland</v>
      </c>
      <c r="D73" s="6">
        <f>VLOOKUP(A73,'A4M-MEN'!A:E,4,FALSE)</f>
        <v>49</v>
      </c>
      <c r="E73" s="18">
        <f t="shared" si="18"/>
        <v>49</v>
      </c>
      <c r="F73" s="6">
        <f>VLOOKUP(A73,'A5M-MEN'!A:E,4,FALSE)</f>
        <v>43</v>
      </c>
      <c r="G73" s="18">
        <f t="shared" si="19"/>
        <v>43.877551020408163</v>
      </c>
      <c r="H73" s="6">
        <f>VLOOKUP(A73,'A7M-MEN'!A:E,4,FALSE)</f>
        <v>29</v>
      </c>
      <c r="I73" s="18">
        <f t="shared" si="20"/>
        <v>36.25</v>
      </c>
      <c r="J73" s="6">
        <f t="shared" si="21"/>
        <v>121</v>
      </c>
      <c r="K73" s="18">
        <f t="shared" si="22"/>
        <v>129.12755102040816</v>
      </c>
      <c r="L73" s="6">
        <f t="shared" si="23"/>
        <v>69</v>
      </c>
    </row>
    <row r="74" spans="1:12">
      <c r="A74" s="6">
        <v>2</v>
      </c>
      <c r="B74" s="6" t="str">
        <f t="shared" si="16"/>
        <v>Adam Miller</v>
      </c>
      <c r="C74" s="6" t="str">
        <f t="shared" si="17"/>
        <v>UK</v>
      </c>
      <c r="D74" s="6">
        <f>VLOOKUP(A74,'A4M-MEN'!A:E,4,FALSE)</f>
        <v>68</v>
      </c>
      <c r="E74" s="18">
        <f t="shared" si="18"/>
        <v>68</v>
      </c>
      <c r="F74" s="6">
        <f>VLOOKUP(A74,'A5M-MEN'!A:E,4,FALSE)</f>
        <v>37</v>
      </c>
      <c r="G74" s="18">
        <f t="shared" si="19"/>
        <v>37.755102040816325</v>
      </c>
      <c r="H74" s="6">
        <f>VLOOKUP(A74,'A7M-MEN'!A:E,4,FALSE)</f>
        <v>17</v>
      </c>
      <c r="I74" s="18">
        <f t="shared" si="20"/>
        <v>21.25</v>
      </c>
      <c r="J74" s="6">
        <f t="shared" si="21"/>
        <v>122</v>
      </c>
      <c r="K74" s="18">
        <f t="shared" si="22"/>
        <v>127.00510204081633</v>
      </c>
      <c r="L74" s="6">
        <f t="shared" si="23"/>
        <v>70</v>
      </c>
    </row>
    <row r="75" spans="1:12">
      <c r="A75" s="6">
        <v>42</v>
      </c>
      <c r="B75" s="6" t="str">
        <f t="shared" si="16"/>
        <v>Jesse Eng</v>
      </c>
      <c r="C75" s="6" t="str">
        <f t="shared" si="17"/>
        <v>USA</v>
      </c>
      <c r="D75" s="6">
        <f>VLOOKUP(A75,'A4M-MEN'!A:E,4,FALSE)</f>
        <v>56</v>
      </c>
      <c r="E75" s="18">
        <f t="shared" si="18"/>
        <v>56.000000000000007</v>
      </c>
      <c r="F75" s="6">
        <f>VLOOKUP(A75,'A5M-MEN'!A:E,4,FALSE)</f>
        <v>33</v>
      </c>
      <c r="G75" s="18">
        <f t="shared" si="19"/>
        <v>33.673469387755098</v>
      </c>
      <c r="H75" s="6">
        <f>VLOOKUP(A75,'A7M-MEN'!A:E,4,FALSE)</f>
        <v>27</v>
      </c>
      <c r="I75" s="18">
        <f t="shared" si="20"/>
        <v>33.75</v>
      </c>
      <c r="J75" s="6">
        <f t="shared" si="21"/>
        <v>116</v>
      </c>
      <c r="K75" s="18">
        <f t="shared" si="22"/>
        <v>123.42346938775511</v>
      </c>
      <c r="L75" s="6">
        <f t="shared" si="23"/>
        <v>71</v>
      </c>
    </row>
    <row r="76" spans="1:12">
      <c r="A76" s="6">
        <v>57</v>
      </c>
      <c r="B76" s="6" t="str">
        <f t="shared" si="16"/>
        <v>Markus Kuosmanen</v>
      </c>
      <c r="C76" s="6" t="str">
        <f t="shared" si="17"/>
        <v>Sweden</v>
      </c>
      <c r="D76" s="6">
        <f>VLOOKUP(A76,'A4M-MEN'!A:E,4,FALSE)</f>
        <v>65</v>
      </c>
      <c r="E76" s="18">
        <f t="shared" si="18"/>
        <v>65</v>
      </c>
      <c r="F76" s="6">
        <f>VLOOKUP(A76,'A5M-MEN'!A:E,4,FALSE)</f>
        <v>28</v>
      </c>
      <c r="G76" s="18">
        <f t="shared" si="19"/>
        <v>28.571428571428569</v>
      </c>
      <c r="H76" s="6">
        <f>VLOOKUP(A76,'A7M-MEN'!A:E,4,FALSE)</f>
        <v>21</v>
      </c>
      <c r="I76" s="18">
        <f t="shared" si="20"/>
        <v>26.25</v>
      </c>
      <c r="J76" s="6">
        <f t="shared" si="21"/>
        <v>114</v>
      </c>
      <c r="K76" s="18">
        <f t="shared" si="22"/>
        <v>119.82142857142857</v>
      </c>
      <c r="L76" s="6">
        <f t="shared" si="23"/>
        <v>72</v>
      </c>
    </row>
    <row r="77" spans="1:12">
      <c r="A77" s="6">
        <v>10</v>
      </c>
      <c r="B77" s="6" t="str">
        <f t="shared" si="16"/>
        <v>Benoit Salaün</v>
      </c>
      <c r="C77" s="6" t="str">
        <f t="shared" si="17"/>
        <v>France</v>
      </c>
      <c r="D77" s="6">
        <f>VLOOKUP(A77,'A4M-MEN'!A:E,4,FALSE)</f>
        <v>52</v>
      </c>
      <c r="E77" s="18">
        <f t="shared" si="18"/>
        <v>52</v>
      </c>
      <c r="F77" s="6">
        <f>VLOOKUP(A77,'A5M-MEN'!A:E,4,FALSE)</f>
        <v>42</v>
      </c>
      <c r="G77" s="18">
        <f t="shared" si="19"/>
        <v>42.857142857142854</v>
      </c>
      <c r="H77" s="6">
        <f>VLOOKUP(A77,'A7M-MEN'!A:E,4,FALSE)</f>
        <v>18</v>
      </c>
      <c r="I77" s="18">
        <f t="shared" si="20"/>
        <v>22.5</v>
      </c>
      <c r="J77" s="6">
        <f t="shared" si="21"/>
        <v>112</v>
      </c>
      <c r="K77" s="18">
        <f t="shared" si="22"/>
        <v>117.35714285714286</v>
      </c>
      <c r="L77" s="6">
        <f t="shared" si="23"/>
        <v>73</v>
      </c>
    </row>
    <row r="78" spans="1:12">
      <c r="A78" s="6">
        <v>66</v>
      </c>
      <c r="B78" s="6" t="str">
        <f t="shared" si="16"/>
        <v>Norbert Wolff</v>
      </c>
      <c r="C78" s="6" t="str">
        <f t="shared" si="17"/>
        <v>Germany</v>
      </c>
      <c r="D78" s="6">
        <f>VLOOKUP(A78,'A4M-MEN'!A:E,4,FALSE)</f>
        <v>68</v>
      </c>
      <c r="E78" s="18">
        <f t="shared" si="18"/>
        <v>68</v>
      </c>
      <c r="F78" s="6">
        <f>VLOOKUP(A78,'A5M-MEN'!A:E,4,FALSE)</f>
        <v>29</v>
      </c>
      <c r="G78" s="18">
        <f t="shared" si="19"/>
        <v>29.591836734693878</v>
      </c>
      <c r="H78" s="6">
        <f>VLOOKUP(A78,'A7M-MEN'!A:E,4,FALSE)</f>
        <v>15</v>
      </c>
      <c r="I78" s="18">
        <f t="shared" si="20"/>
        <v>18.75</v>
      </c>
      <c r="J78" s="6">
        <f t="shared" si="21"/>
        <v>112</v>
      </c>
      <c r="K78" s="18">
        <f t="shared" si="22"/>
        <v>116.34183673469389</v>
      </c>
      <c r="L78" s="6">
        <f t="shared" si="23"/>
        <v>74</v>
      </c>
    </row>
    <row r="79" spans="1:12">
      <c r="A79" s="6">
        <v>16</v>
      </c>
      <c r="B79" s="6" t="str">
        <f t="shared" si="16"/>
        <v>Christian Thiel</v>
      </c>
      <c r="C79" s="6" t="str">
        <f t="shared" si="17"/>
        <v>Germany</v>
      </c>
      <c r="D79" s="6">
        <f>VLOOKUP(A79,'A4M-MEN'!A:E,4,FALSE)</f>
        <v>40</v>
      </c>
      <c r="E79" s="18">
        <f t="shared" si="18"/>
        <v>40</v>
      </c>
      <c r="F79" s="6">
        <f>VLOOKUP(A79,'A5M-MEN'!A:E,4,FALSE)</f>
        <v>26</v>
      </c>
      <c r="G79" s="18">
        <f t="shared" si="19"/>
        <v>26.530612244897959</v>
      </c>
      <c r="H79" s="6">
        <f>VLOOKUP(A79,'A7M-MEN'!A:E,4,FALSE)</f>
        <v>38</v>
      </c>
      <c r="I79" s="18">
        <f t="shared" si="20"/>
        <v>47.5</v>
      </c>
      <c r="J79" s="6">
        <f t="shared" si="21"/>
        <v>104</v>
      </c>
      <c r="K79" s="18">
        <f t="shared" si="22"/>
        <v>114.03061224489795</v>
      </c>
      <c r="L79" s="6">
        <f t="shared" si="23"/>
        <v>75</v>
      </c>
    </row>
    <row r="80" spans="1:12">
      <c r="A80" s="6">
        <v>96</v>
      </c>
      <c r="B80" s="6" t="str">
        <f t="shared" si="16"/>
        <v>Viktor Latanskiy</v>
      </c>
      <c r="C80" s="6" t="str">
        <f t="shared" si="17"/>
        <v>Russia</v>
      </c>
      <c r="D80" s="6">
        <f>VLOOKUP(A80,'A4M-MEN'!A:E,4,FALSE)</f>
        <v>59</v>
      </c>
      <c r="E80" s="18">
        <f t="shared" si="18"/>
        <v>59</v>
      </c>
      <c r="F80" s="6">
        <f>VLOOKUP(A80,'A5M-MEN'!A:E,4,FALSE)</f>
        <v>22</v>
      </c>
      <c r="G80" s="18">
        <f t="shared" si="19"/>
        <v>22.448979591836736</v>
      </c>
      <c r="H80" s="6">
        <f>VLOOKUP(A80,'A7M-MEN'!A:E,4,FALSE)</f>
        <v>24</v>
      </c>
      <c r="I80" s="18">
        <f t="shared" si="20"/>
        <v>30</v>
      </c>
      <c r="J80" s="6">
        <f t="shared" si="21"/>
        <v>105</v>
      </c>
      <c r="K80" s="18">
        <f t="shared" si="22"/>
        <v>111.44897959183673</v>
      </c>
      <c r="L80" s="6">
        <f t="shared" si="23"/>
        <v>76</v>
      </c>
    </row>
    <row r="81" spans="1:12">
      <c r="A81" s="6">
        <v>22</v>
      </c>
      <c r="B81" s="6" t="str">
        <f t="shared" si="16"/>
        <v>Daniel Goodrum</v>
      </c>
      <c r="C81" s="6" t="str">
        <f t="shared" si="17"/>
        <v>UK</v>
      </c>
      <c r="D81" s="6">
        <f>VLOOKUP(A81,'A4M-MEN'!A:E,4,FALSE)</f>
        <v>50</v>
      </c>
      <c r="E81" s="18">
        <f t="shared" si="18"/>
        <v>50</v>
      </c>
      <c r="F81" s="6">
        <f>VLOOKUP(A81,'A5M-MEN'!A:E,4,FALSE)</f>
        <v>32</v>
      </c>
      <c r="G81" s="18">
        <f t="shared" si="19"/>
        <v>32.653061224489797</v>
      </c>
      <c r="H81" s="6">
        <f>VLOOKUP(A81,'A7M-MEN'!A:E,4,FALSE)</f>
        <v>13</v>
      </c>
      <c r="I81" s="18">
        <f t="shared" si="20"/>
        <v>16.25</v>
      </c>
      <c r="J81" s="6">
        <f t="shared" si="21"/>
        <v>95</v>
      </c>
      <c r="K81" s="18">
        <f t="shared" si="22"/>
        <v>98.90306122448979</v>
      </c>
      <c r="L81" s="6">
        <f t="shared" si="23"/>
        <v>77</v>
      </c>
    </row>
    <row r="82" spans="1:12">
      <c r="A82" s="6">
        <v>60</v>
      </c>
      <c r="B82" s="6" t="str">
        <f t="shared" si="16"/>
        <v>Michael Abberton</v>
      </c>
      <c r="C82" s="6" t="str">
        <f t="shared" si="17"/>
        <v>UK</v>
      </c>
      <c r="D82" s="6">
        <f>VLOOKUP(A82,'A4M-MEN'!A:E,4,FALSE)</f>
        <v>43</v>
      </c>
      <c r="E82" s="18">
        <f t="shared" si="18"/>
        <v>43</v>
      </c>
      <c r="F82" s="6">
        <f>VLOOKUP(A82,'A5M-MEN'!A:E,4,FALSE)</f>
        <v>12</v>
      </c>
      <c r="G82" s="18">
        <f t="shared" si="19"/>
        <v>12.244897959183673</v>
      </c>
      <c r="H82" s="6">
        <f>VLOOKUP(A82,'A7M-MEN'!A:E,4,FALSE)</f>
        <v>23</v>
      </c>
      <c r="I82" s="18">
        <f t="shared" si="20"/>
        <v>28.749999999999996</v>
      </c>
      <c r="J82" s="6">
        <f t="shared" si="21"/>
        <v>78</v>
      </c>
      <c r="K82" s="18">
        <f t="shared" si="22"/>
        <v>83.994897959183675</v>
      </c>
      <c r="L82" s="6">
        <f t="shared" si="23"/>
        <v>78</v>
      </c>
    </row>
    <row r="83" spans="1:12">
      <c r="A83" s="6">
        <v>12</v>
      </c>
      <c r="B83" s="6" t="str">
        <f t="shared" si="16"/>
        <v>Cameron Ball</v>
      </c>
      <c r="C83" s="6" t="str">
        <f t="shared" si="17"/>
        <v>UK</v>
      </c>
      <c r="D83" s="6">
        <f>VLOOKUP(A83,'A4M-MEN'!A:E,4,FALSE)</f>
        <v>60</v>
      </c>
      <c r="E83" s="18">
        <f t="shared" si="18"/>
        <v>60</v>
      </c>
      <c r="F83" s="6">
        <f>VLOOKUP(A83,'A5M-MEN'!A:E,4,FALSE)</f>
        <v>20</v>
      </c>
      <c r="G83" s="18">
        <f t="shared" si="19"/>
        <v>20.408163265306122</v>
      </c>
      <c r="H83" s="6">
        <f>VLOOKUP(A83,'A7M-MEN'!A:E,4,FALSE)</f>
        <v>0</v>
      </c>
      <c r="I83" s="18">
        <f t="shared" si="20"/>
        <v>0</v>
      </c>
      <c r="J83" s="6">
        <f t="shared" si="21"/>
        <v>80</v>
      </c>
      <c r="K83" s="18">
        <f t="shared" si="22"/>
        <v>80.408163265306115</v>
      </c>
      <c r="L83" s="6">
        <f t="shared" si="23"/>
        <v>79</v>
      </c>
    </row>
    <row r="84" spans="1:12">
      <c r="A84" s="6">
        <v>1</v>
      </c>
      <c r="B84" s="6" t="str">
        <f t="shared" si="16"/>
        <v>Adam Celadin</v>
      </c>
      <c r="C84" s="6" t="str">
        <f t="shared" si="17"/>
        <v>Czechia</v>
      </c>
      <c r="D84" s="6">
        <f>VLOOKUP(A84,'A4M-MEN'!A:E,4,FALSE)</f>
        <v>0</v>
      </c>
      <c r="E84" s="18">
        <f t="shared" si="18"/>
        <v>0</v>
      </c>
      <c r="F84" s="6">
        <f>VLOOKUP(A84,'A5M-MEN'!A:E,4,FALSE)</f>
        <v>0</v>
      </c>
      <c r="G84" s="18">
        <f t="shared" si="19"/>
        <v>0</v>
      </c>
      <c r="H84" s="6">
        <f>VLOOKUP(A84,'A7M-MEN'!A:E,4,FALSE)</f>
        <v>0</v>
      </c>
      <c r="I84" s="18">
        <f t="shared" si="20"/>
        <v>0</v>
      </c>
      <c r="J84" s="6">
        <f t="shared" si="21"/>
        <v>0</v>
      </c>
      <c r="K84" s="18">
        <f t="shared" si="22"/>
        <v>0</v>
      </c>
      <c r="L84" s="6">
        <f t="shared" si="23"/>
        <v>80</v>
      </c>
    </row>
    <row r="85" spans="1:12">
      <c r="A85" s="6">
        <v>8</v>
      </c>
      <c r="B85" s="6" t="str">
        <f t="shared" si="16"/>
        <v>Baptiste Liné</v>
      </c>
      <c r="C85" s="6" t="str">
        <f t="shared" si="17"/>
        <v>France</v>
      </c>
      <c r="D85" s="6">
        <f>VLOOKUP(A85,'A4M-MEN'!A:E,4,FALSE)</f>
        <v>0</v>
      </c>
      <c r="E85" s="18">
        <f t="shared" si="18"/>
        <v>0</v>
      </c>
      <c r="F85" s="6">
        <f>VLOOKUP(A85,'A5M-MEN'!A:E,4,FALSE)</f>
        <v>0</v>
      </c>
      <c r="G85" s="18">
        <f t="shared" si="19"/>
        <v>0</v>
      </c>
      <c r="H85" s="6">
        <f>VLOOKUP(A85,'A7M-MEN'!A:E,4,FALSE)</f>
        <v>0</v>
      </c>
      <c r="I85" s="18">
        <f t="shared" si="20"/>
        <v>0</v>
      </c>
      <c r="J85" s="6">
        <f t="shared" si="21"/>
        <v>0</v>
      </c>
      <c r="K85" s="18">
        <f t="shared" si="22"/>
        <v>0</v>
      </c>
      <c r="L85" s="6">
        <f t="shared" si="23"/>
        <v>80</v>
      </c>
    </row>
    <row r="86" spans="1:12">
      <c r="A86" s="6">
        <v>14</v>
      </c>
      <c r="B86" s="6" t="str">
        <f t="shared" si="16"/>
        <v>Chris Poole</v>
      </c>
      <c r="C86" s="6" t="str">
        <f t="shared" si="17"/>
        <v>UK</v>
      </c>
      <c r="D86" s="6">
        <f>VLOOKUP(A86,'A4M-MEN'!A:E,4,FALSE)</f>
        <v>0</v>
      </c>
      <c r="E86" s="18">
        <f t="shared" si="18"/>
        <v>0</v>
      </c>
      <c r="F86" s="6">
        <f>VLOOKUP(A86,'A5M-MEN'!A:E,4,FALSE)</f>
        <v>0</v>
      </c>
      <c r="G86" s="18">
        <f t="shared" si="19"/>
        <v>0</v>
      </c>
      <c r="H86" s="6">
        <f>VLOOKUP(A86,'A7M-MEN'!A:E,4,FALSE)</f>
        <v>0</v>
      </c>
      <c r="I86" s="18">
        <f t="shared" si="20"/>
        <v>0</v>
      </c>
      <c r="J86" s="6">
        <f t="shared" si="21"/>
        <v>0</v>
      </c>
      <c r="K86" s="18">
        <f t="shared" si="22"/>
        <v>0</v>
      </c>
      <c r="L86" s="6">
        <f t="shared" si="23"/>
        <v>80</v>
      </c>
    </row>
    <row r="87" spans="1:12">
      <c r="A87" s="6">
        <v>24</v>
      </c>
      <c r="B87" s="6" t="str">
        <f t="shared" si="16"/>
        <v>Danny Bear Thomas</v>
      </c>
      <c r="C87" s="6" t="str">
        <f t="shared" si="17"/>
        <v>UK</v>
      </c>
      <c r="D87" s="6">
        <f>VLOOKUP(A87,'A4M-MEN'!A:E,4,FALSE)</f>
        <v>0</v>
      </c>
      <c r="E87" s="18">
        <f t="shared" si="18"/>
        <v>0</v>
      </c>
      <c r="F87" s="6">
        <f>VLOOKUP(A87,'A5M-MEN'!A:E,4,FALSE)</f>
        <v>0</v>
      </c>
      <c r="G87" s="18">
        <f t="shared" si="19"/>
        <v>0</v>
      </c>
      <c r="H87" s="6">
        <f>VLOOKUP(A87,'A7M-MEN'!A:E,4,FALSE)</f>
        <v>0</v>
      </c>
      <c r="I87" s="18">
        <f t="shared" si="20"/>
        <v>0</v>
      </c>
      <c r="J87" s="6">
        <f t="shared" si="21"/>
        <v>0</v>
      </c>
      <c r="K87" s="18">
        <f t="shared" si="22"/>
        <v>0</v>
      </c>
      <c r="L87" s="6">
        <f t="shared" si="23"/>
        <v>80</v>
      </c>
    </row>
    <row r="88" spans="1:12">
      <c r="A88" s="6">
        <v>25</v>
      </c>
      <c r="B88" s="6" t="str">
        <f t="shared" si="16"/>
        <v>Dave Aldridge</v>
      </c>
      <c r="C88" s="6" t="str">
        <f t="shared" si="17"/>
        <v>UK</v>
      </c>
      <c r="D88" s="6">
        <f>VLOOKUP(A88,'A4M-MEN'!A:E,4,FALSE)</f>
        <v>0</v>
      </c>
      <c r="E88" s="18">
        <f t="shared" si="18"/>
        <v>0</v>
      </c>
      <c r="F88" s="6">
        <f>VLOOKUP(A88,'A5M-MEN'!A:E,4,FALSE)</f>
        <v>0</v>
      </c>
      <c r="G88" s="18">
        <f t="shared" si="19"/>
        <v>0</v>
      </c>
      <c r="H88" s="6">
        <f>VLOOKUP(A88,'A7M-MEN'!A:E,4,FALSE)</f>
        <v>0</v>
      </c>
      <c r="I88" s="18">
        <f t="shared" si="20"/>
        <v>0</v>
      </c>
      <c r="J88" s="6">
        <f t="shared" si="21"/>
        <v>0</v>
      </c>
      <c r="K88" s="18">
        <f t="shared" si="22"/>
        <v>0</v>
      </c>
      <c r="L88" s="6">
        <f t="shared" si="23"/>
        <v>80</v>
      </c>
    </row>
    <row r="89" spans="1:12">
      <c r="A89" s="6">
        <v>29</v>
      </c>
      <c r="B89" s="6" t="str">
        <f t="shared" si="16"/>
        <v>Frank Salonius</v>
      </c>
      <c r="C89" s="6" t="str">
        <f t="shared" si="17"/>
        <v>Finland</v>
      </c>
      <c r="D89" s="6">
        <f>VLOOKUP(A89,'A4M-MEN'!A:E,4,FALSE)</f>
        <v>0</v>
      </c>
      <c r="E89" s="18">
        <f t="shared" si="18"/>
        <v>0</v>
      </c>
      <c r="F89" s="6">
        <f>VLOOKUP(A89,'A5M-MEN'!A:E,4,FALSE)</f>
        <v>0</v>
      </c>
      <c r="G89" s="18">
        <f t="shared" si="19"/>
        <v>0</v>
      </c>
      <c r="H89" s="6">
        <f>VLOOKUP(A89,'A7M-MEN'!A:E,4,FALSE)</f>
        <v>0</v>
      </c>
      <c r="I89" s="18">
        <f t="shared" si="20"/>
        <v>0</v>
      </c>
      <c r="J89" s="6">
        <f t="shared" si="21"/>
        <v>0</v>
      </c>
      <c r="K89" s="18">
        <f t="shared" si="22"/>
        <v>0</v>
      </c>
      <c r="L89" s="6">
        <f t="shared" si="23"/>
        <v>80</v>
      </c>
    </row>
    <row r="90" spans="1:12">
      <c r="A90" s="6">
        <v>31</v>
      </c>
      <c r="B90" s="6" t="str">
        <f t="shared" si="16"/>
        <v>Fredrik Persson</v>
      </c>
      <c r="C90" s="6" t="str">
        <f t="shared" si="17"/>
        <v>Sweden</v>
      </c>
      <c r="D90" s="6">
        <f>VLOOKUP(A90,'A4M-MEN'!A:E,4,FALSE)</f>
        <v>0</v>
      </c>
      <c r="E90" s="18">
        <f t="shared" si="18"/>
        <v>0</v>
      </c>
      <c r="F90" s="6">
        <f>VLOOKUP(A90,'A5M-MEN'!A:E,4,FALSE)</f>
        <v>0</v>
      </c>
      <c r="G90" s="18">
        <f t="shared" si="19"/>
        <v>0</v>
      </c>
      <c r="H90" s="6">
        <f>VLOOKUP(A90,'A7M-MEN'!A:E,4,FALSE)</f>
        <v>0</v>
      </c>
      <c r="I90" s="18">
        <f t="shared" si="20"/>
        <v>0</v>
      </c>
      <c r="J90" s="6">
        <f t="shared" si="21"/>
        <v>0</v>
      </c>
      <c r="K90" s="18">
        <f t="shared" si="22"/>
        <v>0</v>
      </c>
      <c r="L90" s="6">
        <f t="shared" si="23"/>
        <v>80</v>
      </c>
    </row>
    <row r="91" spans="1:12">
      <c r="A91" s="6">
        <v>34</v>
      </c>
      <c r="B91" s="6" t="str">
        <f t="shared" si="16"/>
        <v>George Binning</v>
      </c>
      <c r="C91" s="6" t="str">
        <f t="shared" si="17"/>
        <v>UK</v>
      </c>
      <c r="D91" s="6">
        <f>VLOOKUP(A91,'A4M-MEN'!A:E,4,FALSE)</f>
        <v>0</v>
      </c>
      <c r="E91" s="18">
        <f t="shared" si="18"/>
        <v>0</v>
      </c>
      <c r="F91" s="6">
        <f>VLOOKUP(A91,'A5M-MEN'!A:E,4,FALSE)</f>
        <v>0</v>
      </c>
      <c r="G91" s="18">
        <f t="shared" si="19"/>
        <v>0</v>
      </c>
      <c r="H91" s="6">
        <f>VLOOKUP(A91,'A7M-MEN'!A:E,4,FALSE)</f>
        <v>0</v>
      </c>
      <c r="I91" s="18">
        <f t="shared" si="20"/>
        <v>0</v>
      </c>
      <c r="J91" s="6">
        <f t="shared" si="21"/>
        <v>0</v>
      </c>
      <c r="K91" s="18">
        <f t="shared" si="22"/>
        <v>0</v>
      </c>
      <c r="L91" s="6">
        <f t="shared" si="23"/>
        <v>80</v>
      </c>
    </row>
    <row r="92" spans="1:12">
      <c r="A92" s="6">
        <v>36</v>
      </c>
      <c r="B92" s="6" t="str">
        <f t="shared" si="16"/>
        <v>Georges Cuvillier</v>
      </c>
      <c r="C92" s="6" t="str">
        <f t="shared" si="17"/>
        <v>Belgium</v>
      </c>
      <c r="D92" s="6">
        <f>VLOOKUP(A92,'A4M-MEN'!A:E,4,FALSE)</f>
        <v>0</v>
      </c>
      <c r="E92" s="18">
        <f t="shared" si="18"/>
        <v>0</v>
      </c>
      <c r="F92" s="6">
        <f>VLOOKUP(A92,'A5M-MEN'!A:E,4,FALSE)</f>
        <v>0</v>
      </c>
      <c r="G92" s="18">
        <f t="shared" si="19"/>
        <v>0</v>
      </c>
      <c r="H92" s="6">
        <f>VLOOKUP(A92,'A7M-MEN'!A:E,4,FALSE)</f>
        <v>0</v>
      </c>
      <c r="I92" s="18">
        <f t="shared" si="20"/>
        <v>0</v>
      </c>
      <c r="J92" s="6">
        <f t="shared" si="21"/>
        <v>0</v>
      </c>
      <c r="K92" s="18">
        <f t="shared" si="22"/>
        <v>0</v>
      </c>
      <c r="L92" s="6">
        <f t="shared" si="23"/>
        <v>80</v>
      </c>
    </row>
    <row r="93" spans="1:12">
      <c r="A93" s="6">
        <v>45</v>
      </c>
      <c r="B93" s="6" t="str">
        <f t="shared" si="16"/>
        <v>John Taylor</v>
      </c>
      <c r="C93" s="6" t="str">
        <f t="shared" si="17"/>
        <v>UK</v>
      </c>
      <c r="D93" s="6">
        <f>VLOOKUP(A93,'A4M-MEN'!A:E,4,FALSE)</f>
        <v>0</v>
      </c>
      <c r="E93" s="18">
        <f t="shared" si="18"/>
        <v>0</v>
      </c>
      <c r="F93" s="6">
        <f>VLOOKUP(A93,'A5M-MEN'!A:E,4,FALSE)</f>
        <v>0</v>
      </c>
      <c r="G93" s="18">
        <f t="shared" si="19"/>
        <v>0</v>
      </c>
      <c r="H93" s="6">
        <f>VLOOKUP(A93,'A7M-MEN'!A:E,4,FALSE)</f>
        <v>0</v>
      </c>
      <c r="I93" s="18">
        <f t="shared" si="20"/>
        <v>0</v>
      </c>
      <c r="J93" s="6">
        <f t="shared" si="21"/>
        <v>0</v>
      </c>
      <c r="K93" s="18">
        <f t="shared" si="22"/>
        <v>0</v>
      </c>
      <c r="L93" s="6">
        <f t="shared" si="23"/>
        <v>80</v>
      </c>
    </row>
    <row r="94" spans="1:12">
      <c r="A94" s="6">
        <v>47</v>
      </c>
      <c r="B94" s="6" t="str">
        <f t="shared" si="16"/>
        <v>Kari Salonius</v>
      </c>
      <c r="C94" s="6" t="str">
        <f t="shared" si="17"/>
        <v>Finland</v>
      </c>
      <c r="D94" s="6">
        <f>VLOOKUP(A94,'A4M-MEN'!A:E,4,FALSE)</f>
        <v>0</v>
      </c>
      <c r="E94" s="18">
        <f t="shared" si="18"/>
        <v>0</v>
      </c>
      <c r="F94" s="6">
        <f>VLOOKUP(A94,'A5M-MEN'!A:E,4,FALSE)</f>
        <v>0</v>
      </c>
      <c r="G94" s="18">
        <f t="shared" si="19"/>
        <v>0</v>
      </c>
      <c r="H94" s="6">
        <f>VLOOKUP(A94,'A7M-MEN'!A:E,4,FALSE)</f>
        <v>0</v>
      </c>
      <c r="I94" s="18">
        <f t="shared" si="20"/>
        <v>0</v>
      </c>
      <c r="J94" s="6">
        <f t="shared" si="21"/>
        <v>0</v>
      </c>
      <c r="K94" s="18">
        <f t="shared" si="22"/>
        <v>0</v>
      </c>
      <c r="L94" s="6">
        <f t="shared" si="23"/>
        <v>80</v>
      </c>
    </row>
    <row r="95" spans="1:12">
      <c r="A95" s="6">
        <v>69</v>
      </c>
      <c r="B95" s="6" t="str">
        <f t="shared" si="16"/>
        <v>Paul Hart</v>
      </c>
      <c r="C95" s="6" t="str">
        <f t="shared" si="17"/>
        <v>UK</v>
      </c>
      <c r="D95" s="6">
        <f>VLOOKUP(A95,'A4M-MEN'!A:E,4,FALSE)</f>
        <v>0</v>
      </c>
      <c r="E95" s="18">
        <f t="shared" si="18"/>
        <v>0</v>
      </c>
      <c r="F95" s="6">
        <f>VLOOKUP(A95,'A5M-MEN'!A:E,4,FALSE)</f>
        <v>0</v>
      </c>
      <c r="G95" s="18">
        <f t="shared" si="19"/>
        <v>0</v>
      </c>
      <c r="H95" s="6">
        <f>VLOOKUP(A95,'A7M-MEN'!A:E,4,FALSE)</f>
        <v>0</v>
      </c>
      <c r="I95" s="18">
        <f t="shared" si="20"/>
        <v>0</v>
      </c>
      <c r="J95" s="6">
        <f t="shared" si="21"/>
        <v>0</v>
      </c>
      <c r="K95" s="18">
        <f t="shared" si="22"/>
        <v>0</v>
      </c>
      <c r="L95" s="6">
        <f t="shared" si="23"/>
        <v>80</v>
      </c>
    </row>
    <row r="96" spans="1:12">
      <c r="A96" s="6">
        <v>75</v>
      </c>
      <c r="B96" s="6" t="str">
        <f t="shared" si="16"/>
        <v>Peter Thor</v>
      </c>
      <c r="C96" s="6" t="str">
        <f t="shared" si="17"/>
        <v>Sweden</v>
      </c>
      <c r="D96" s="6">
        <f>VLOOKUP(A96,'A4M-MEN'!A:E,4,FALSE)</f>
        <v>0</v>
      </c>
      <c r="E96" s="18">
        <f t="shared" si="18"/>
        <v>0</v>
      </c>
      <c r="F96" s="6">
        <f>VLOOKUP(A96,'A5M-MEN'!A:E,4,FALSE)</f>
        <v>0</v>
      </c>
      <c r="G96" s="18">
        <f t="shared" si="19"/>
        <v>0</v>
      </c>
      <c r="H96" s="6">
        <f>VLOOKUP(A96,'A7M-MEN'!A:E,4,FALSE)</f>
        <v>0</v>
      </c>
      <c r="I96" s="18">
        <f t="shared" si="20"/>
        <v>0</v>
      </c>
      <c r="J96" s="6">
        <f t="shared" si="21"/>
        <v>0</v>
      </c>
      <c r="K96" s="18">
        <f t="shared" si="22"/>
        <v>0</v>
      </c>
      <c r="L96" s="6">
        <f t="shared" si="23"/>
        <v>80</v>
      </c>
    </row>
    <row r="97" spans="1:12">
      <c r="A97" s="6">
        <v>76</v>
      </c>
      <c r="B97" s="6" t="str">
        <f t="shared" si="16"/>
        <v>Peter Wear</v>
      </c>
      <c r="C97" s="6" t="str">
        <f t="shared" si="17"/>
        <v>UK</v>
      </c>
      <c r="D97" s="6">
        <f>VLOOKUP(A97,'A4M-MEN'!A:E,4,FALSE)</f>
        <v>0</v>
      </c>
      <c r="E97" s="18">
        <f t="shared" si="18"/>
        <v>0</v>
      </c>
      <c r="F97" s="6">
        <f>VLOOKUP(A97,'A5M-MEN'!A:E,4,FALSE)</f>
        <v>0</v>
      </c>
      <c r="G97" s="18">
        <f t="shared" si="19"/>
        <v>0</v>
      </c>
      <c r="H97" s="6">
        <f>VLOOKUP(A97,'A7M-MEN'!A:E,4,FALSE)</f>
        <v>0</v>
      </c>
      <c r="I97" s="18">
        <f t="shared" si="20"/>
        <v>0</v>
      </c>
      <c r="J97" s="6">
        <f t="shared" si="21"/>
        <v>0</v>
      </c>
      <c r="K97" s="18">
        <f t="shared" si="22"/>
        <v>0</v>
      </c>
      <c r="L97" s="6">
        <f t="shared" si="23"/>
        <v>80</v>
      </c>
    </row>
    <row r="98" spans="1:12">
      <c r="A98" s="6">
        <v>81</v>
      </c>
      <c r="B98" s="6" t="str">
        <f t="shared" si="16"/>
        <v>Richard Loxton</v>
      </c>
      <c r="C98" s="6" t="str">
        <f t="shared" si="17"/>
        <v>UK</v>
      </c>
      <c r="D98" s="6">
        <f>VLOOKUP(A98,'A4M-MEN'!A:E,4,FALSE)</f>
        <v>0</v>
      </c>
      <c r="E98" s="18">
        <f t="shared" si="18"/>
        <v>0</v>
      </c>
      <c r="F98" s="6">
        <f>VLOOKUP(A98,'A5M-MEN'!A:E,4,FALSE)</f>
        <v>0</v>
      </c>
      <c r="G98" s="18">
        <f t="shared" si="19"/>
        <v>0</v>
      </c>
      <c r="H98" s="6">
        <f>VLOOKUP(A98,'A7M-MEN'!A:E,4,FALSE)</f>
        <v>0</v>
      </c>
      <c r="I98" s="18">
        <f t="shared" si="20"/>
        <v>0</v>
      </c>
      <c r="J98" s="6">
        <f t="shared" si="21"/>
        <v>0</v>
      </c>
      <c r="K98" s="18">
        <f t="shared" si="22"/>
        <v>0</v>
      </c>
      <c r="L98" s="6">
        <f t="shared" si="23"/>
        <v>80</v>
      </c>
    </row>
    <row r="99" spans="1:12">
      <c r="A99" s="6">
        <v>82</v>
      </c>
      <c r="B99" s="6" t="str">
        <f t="shared" si="16"/>
        <v>Richard Sunderland</v>
      </c>
      <c r="C99" s="6" t="str">
        <f t="shared" si="17"/>
        <v>UK</v>
      </c>
      <c r="D99" s="6">
        <f>VLOOKUP(A99,'A4M-MEN'!A:E,4,FALSE)</f>
        <v>0</v>
      </c>
      <c r="E99" s="18">
        <f t="shared" si="18"/>
        <v>0</v>
      </c>
      <c r="F99" s="6">
        <f>VLOOKUP(A99,'A5M-MEN'!A:E,4,FALSE)</f>
        <v>0</v>
      </c>
      <c r="G99" s="18">
        <f t="shared" si="19"/>
        <v>0</v>
      </c>
      <c r="H99" s="6">
        <f>VLOOKUP(A99,'A7M-MEN'!A:E,4,FALSE)</f>
        <v>0</v>
      </c>
      <c r="I99" s="18">
        <f t="shared" si="20"/>
        <v>0</v>
      </c>
      <c r="J99" s="6">
        <f t="shared" si="21"/>
        <v>0</v>
      </c>
      <c r="K99" s="18">
        <f t="shared" si="22"/>
        <v>0</v>
      </c>
      <c r="L99" s="6">
        <f t="shared" si="23"/>
        <v>80</v>
      </c>
    </row>
    <row r="100" spans="1:12">
      <c r="A100" s="6">
        <v>84</v>
      </c>
      <c r="B100" s="6" t="str">
        <f t="shared" si="16"/>
        <v>Rick Lemberg</v>
      </c>
      <c r="C100" s="6" t="str">
        <f t="shared" si="17"/>
        <v>USA</v>
      </c>
      <c r="D100" s="6">
        <f>VLOOKUP(A100,'A4M-MEN'!A:E,4,FALSE)</f>
        <v>0</v>
      </c>
      <c r="E100" s="18">
        <f t="shared" si="18"/>
        <v>0</v>
      </c>
      <c r="F100" s="6">
        <f>VLOOKUP(A100,'A5M-MEN'!A:E,4,FALSE)</f>
        <v>0</v>
      </c>
      <c r="G100" s="18">
        <f t="shared" si="19"/>
        <v>0</v>
      </c>
      <c r="H100" s="6">
        <f>VLOOKUP(A100,'A7M-MEN'!A:E,4,FALSE)</f>
        <v>0</v>
      </c>
      <c r="I100" s="18">
        <f t="shared" si="20"/>
        <v>0</v>
      </c>
      <c r="J100" s="6">
        <f t="shared" si="21"/>
        <v>0</v>
      </c>
      <c r="K100" s="18">
        <f t="shared" si="22"/>
        <v>0</v>
      </c>
      <c r="L100" s="6">
        <f t="shared" si="23"/>
        <v>80</v>
      </c>
    </row>
    <row r="101" spans="1:12">
      <c r="A101" s="6">
        <v>94</v>
      </c>
      <c r="B101" s="6" t="str">
        <f t="shared" ref="B101:B103" si="24">VLOOKUP(A101,MasterMen,2,FALSE)</f>
        <v>Tim Ignatov</v>
      </c>
      <c r="C101" s="6" t="str">
        <f t="shared" si="17"/>
        <v>UK</v>
      </c>
      <c r="D101" s="6">
        <f>VLOOKUP(A101,'A4M-MEN'!A:E,4,FALSE)</f>
        <v>0</v>
      </c>
      <c r="E101" s="18">
        <f t="shared" ref="E101:E103" si="25">SUM(D101/A4MMax)*100</f>
        <v>0</v>
      </c>
      <c r="F101" s="6">
        <f>VLOOKUP(A101,'A5M-MEN'!A:E,4,FALSE)</f>
        <v>0</v>
      </c>
      <c r="G101" s="18">
        <f t="shared" ref="G101:G103" si="26">SUM(F101/A5MMax)*100</f>
        <v>0</v>
      </c>
      <c r="H101" s="6">
        <f>VLOOKUP(A101,'A7M-MEN'!A:E,4,FALSE)</f>
        <v>0</v>
      </c>
      <c r="I101" s="18">
        <f t="shared" ref="I101:I103" si="27">SUM(H101/A7MMax)*100</f>
        <v>0</v>
      </c>
      <c r="J101" s="6">
        <f t="shared" si="21"/>
        <v>0</v>
      </c>
      <c r="K101" s="18">
        <f t="shared" si="22"/>
        <v>0</v>
      </c>
      <c r="L101" s="6">
        <f t="shared" ref="L101:L103" si="28">RANK(K101,K:K)</f>
        <v>80</v>
      </c>
    </row>
    <row r="102" spans="1:12">
      <c r="A102" s="6">
        <v>98</v>
      </c>
      <c r="B102" s="6" t="str">
        <f t="shared" si="24"/>
        <v>Florian Loupias</v>
      </c>
      <c r="C102" s="6" t="str">
        <f t="shared" si="17"/>
        <v>France</v>
      </c>
      <c r="D102" s="6">
        <f>VLOOKUP(A102,'A4M-MEN'!A:E,4,FALSE)</f>
        <v>0</v>
      </c>
      <c r="E102" s="18">
        <f t="shared" si="25"/>
        <v>0</v>
      </c>
      <c r="F102" s="6">
        <f>VLOOKUP(A102,'A5M-MEN'!A:E,4,FALSE)</f>
        <v>0</v>
      </c>
      <c r="G102" s="18">
        <f t="shared" si="26"/>
        <v>0</v>
      </c>
      <c r="H102" s="6">
        <f>VLOOKUP(A102,'A7M-MEN'!A:E,4,FALSE)</f>
        <v>0</v>
      </c>
      <c r="I102" s="18">
        <f t="shared" si="27"/>
        <v>0</v>
      </c>
      <c r="J102" s="6">
        <f t="shared" si="21"/>
        <v>0</v>
      </c>
      <c r="K102" s="18">
        <f t="shared" si="22"/>
        <v>0</v>
      </c>
      <c r="L102" s="6">
        <f t="shared" si="28"/>
        <v>80</v>
      </c>
    </row>
    <row r="103" spans="1:12">
      <c r="A103" s="6">
        <v>99</v>
      </c>
      <c r="B103" s="6" t="str">
        <f t="shared" si="24"/>
        <v>Yannick Anthoine</v>
      </c>
      <c r="C103" s="6" t="str">
        <f t="shared" si="17"/>
        <v>France</v>
      </c>
      <c r="D103" s="6">
        <f>VLOOKUP(A103,'A4M-MEN'!A:E,4,FALSE)</f>
        <v>0</v>
      </c>
      <c r="E103" s="18">
        <f t="shared" si="25"/>
        <v>0</v>
      </c>
      <c r="F103" s="6">
        <f>VLOOKUP(A103,'A5M-MEN'!A:E,4,FALSE)</f>
        <v>0</v>
      </c>
      <c r="G103" s="18">
        <f t="shared" si="26"/>
        <v>0</v>
      </c>
      <c r="H103" s="6">
        <f>VLOOKUP(A103,'A7M-MEN'!A:E,4,FALSE)</f>
        <v>0</v>
      </c>
      <c r="I103" s="18">
        <f t="shared" si="27"/>
        <v>0</v>
      </c>
      <c r="J103" s="6">
        <f t="shared" si="21"/>
        <v>0</v>
      </c>
      <c r="K103" s="18">
        <f t="shared" si="22"/>
        <v>0</v>
      </c>
      <c r="L103" s="6">
        <f t="shared" si="28"/>
        <v>80</v>
      </c>
    </row>
  </sheetData>
  <autoFilter ref="A4:L103">
    <sortState ref="A5:L103">
      <sortCondition ref="L4:L103"/>
    </sortState>
  </autoFilter>
  <mergeCells count="4">
    <mergeCell ref="A1:L1"/>
    <mergeCell ref="D2:E2"/>
    <mergeCell ref="F2:G2"/>
    <mergeCell ref="H2:I2"/>
  </mergeCells>
  <pageMargins left="0.70866141732283472" right="0.70866141732283472" top="0.74803149606299213" bottom="0.74803149606299213" header="0.31496062992125984" footer="0.31496062992125984"/>
  <pageSetup paperSize="9" scale="69" fitToHeight="1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zoomScale="160" zoomScaleNormal="160" zoomScalePageLayoutView="160" workbookViewId="0">
      <pane xSplit="2" ySplit="1" topLeftCell="J2" activePane="bottomRight" state="frozen"/>
      <selection activeCell="B92" sqref="B92"/>
      <selection pane="topRight" activeCell="B92" sqref="B92"/>
      <selection pane="bottomLeft" activeCell="B92" sqref="B92"/>
      <selection pane="bottomRight" activeCell="A2" sqref="A2"/>
    </sheetView>
  </sheetViews>
  <sheetFormatPr baseColWidth="10" defaultColWidth="9" defaultRowHeight="14" x14ac:dyDescent="0"/>
  <cols>
    <col min="1" max="1" width="5.28515625" style="12" bestFit="1" customWidth="1"/>
    <col min="2" max="2" width="20.42578125" style="49" bestFit="1" customWidth="1"/>
    <col min="3" max="3" width="9.5703125" style="49" bestFit="1" customWidth="1"/>
    <col min="4" max="4" width="5.7109375" style="49" bestFit="1" customWidth="1"/>
    <col min="5" max="7" width="7" style="50" customWidth="1"/>
    <col min="8" max="8" width="10.7109375" style="51" customWidth="1"/>
    <col min="9" max="11" width="7.140625" style="50" customWidth="1"/>
    <col min="12" max="12" width="10.85546875" style="51" customWidth="1"/>
    <col min="13" max="13" width="18.42578125" style="52" customWidth="1"/>
    <col min="14" max="14" width="11.42578125" style="53" customWidth="1"/>
    <col min="15" max="15" width="8" style="53" bestFit="1" customWidth="1"/>
    <col min="16" max="16" width="15.5703125" style="53" customWidth="1"/>
    <col min="17" max="17" width="13.28515625" style="12" bestFit="1" customWidth="1"/>
    <col min="18" max="18" width="13.42578125" style="53" bestFit="1" customWidth="1"/>
    <col min="19" max="19" width="14.7109375" style="53" customWidth="1"/>
    <col min="20" max="20" width="9.7109375" style="12" bestFit="1" customWidth="1"/>
    <col min="21" max="21" width="8.5703125" style="12" bestFit="1" customWidth="1"/>
    <col min="22" max="23" width="9" style="12"/>
    <col min="24" max="24" width="3.7109375" style="12" hidden="1" customWidth="1"/>
    <col min="25" max="16384" width="9" style="12"/>
  </cols>
  <sheetData>
    <row r="1" spans="1:24" s="36" customFormat="1">
      <c r="A1" s="32" t="s">
        <v>160</v>
      </c>
      <c r="B1" s="32" t="s">
        <v>0</v>
      </c>
      <c r="C1" s="32" t="s">
        <v>1</v>
      </c>
      <c r="D1" s="32" t="s">
        <v>161</v>
      </c>
      <c r="E1" s="33" t="s">
        <v>2</v>
      </c>
      <c r="F1" s="33" t="s">
        <v>3</v>
      </c>
      <c r="G1" s="33" t="s">
        <v>4</v>
      </c>
      <c r="H1" s="34" t="s">
        <v>5</v>
      </c>
      <c r="I1" s="33" t="s">
        <v>6</v>
      </c>
      <c r="J1" s="33" t="s">
        <v>7</v>
      </c>
      <c r="K1" s="33" t="s">
        <v>8</v>
      </c>
      <c r="L1" s="34" t="s">
        <v>9</v>
      </c>
      <c r="M1" s="35" t="s">
        <v>10</v>
      </c>
      <c r="N1" s="32" t="s">
        <v>11</v>
      </c>
      <c r="O1" s="32" t="s">
        <v>12</v>
      </c>
      <c r="P1" s="32" t="s">
        <v>13</v>
      </c>
      <c r="Q1" s="36" t="s">
        <v>14</v>
      </c>
      <c r="R1" s="37" t="s">
        <v>213</v>
      </c>
      <c r="S1" s="37" t="s">
        <v>215</v>
      </c>
      <c r="T1" s="37" t="s">
        <v>225</v>
      </c>
      <c r="U1" s="32" t="s">
        <v>226</v>
      </c>
      <c r="X1" s="36" t="s">
        <v>214</v>
      </c>
    </row>
    <row r="2" spans="1:24">
      <c r="A2" s="21">
        <v>1</v>
      </c>
      <c r="B2" s="38" t="s">
        <v>15</v>
      </c>
      <c r="C2" s="38" t="s">
        <v>16</v>
      </c>
      <c r="D2" s="38" t="s">
        <v>17</v>
      </c>
      <c r="E2" s="39">
        <v>96</v>
      </c>
      <c r="F2" s="39">
        <v>76</v>
      </c>
      <c r="G2" s="39">
        <v>44</v>
      </c>
      <c r="H2" s="40">
        <f t="shared" ref="H2:H33" si="0">SUM(E2:G2)</f>
        <v>216</v>
      </c>
      <c r="I2" s="39">
        <v>0</v>
      </c>
      <c r="J2" s="39">
        <v>0</v>
      </c>
      <c r="K2" s="39">
        <v>0</v>
      </c>
      <c r="L2" s="40">
        <f t="shared" ref="L2:L33" si="1">SUM(I2:K2)</f>
        <v>0</v>
      </c>
      <c r="M2" s="41">
        <f t="shared" ref="M2:M33" si="2">SUM(H2,L2)</f>
        <v>216</v>
      </c>
      <c r="N2" s="42">
        <v>10</v>
      </c>
      <c r="O2" s="42">
        <v>9</v>
      </c>
      <c r="P2" s="42">
        <v>13</v>
      </c>
      <c r="Q2" s="21"/>
      <c r="R2" s="42"/>
      <c r="S2" s="21">
        <f t="shared" ref="S2:S33" si="3">IF(R2="Yes",Q2-50,Q2)</f>
        <v>0</v>
      </c>
      <c r="T2" s="21">
        <v>13.15</v>
      </c>
      <c r="U2" s="21">
        <v>7.15</v>
      </c>
      <c r="X2" s="12" t="s">
        <v>160</v>
      </c>
    </row>
    <row r="3" spans="1:24">
      <c r="A3" s="21">
        <v>2</v>
      </c>
      <c r="B3" s="38" t="s">
        <v>18</v>
      </c>
      <c r="C3" s="38" t="s">
        <v>19</v>
      </c>
      <c r="D3" s="38" t="s">
        <v>17</v>
      </c>
      <c r="E3" s="39">
        <v>76</v>
      </c>
      <c r="F3" s="39">
        <v>39</v>
      </c>
      <c r="G3" s="39">
        <v>31</v>
      </c>
      <c r="H3" s="40">
        <f t="shared" si="0"/>
        <v>146</v>
      </c>
      <c r="I3" s="39">
        <v>68</v>
      </c>
      <c r="J3" s="39">
        <v>37</v>
      </c>
      <c r="K3" s="39">
        <v>17</v>
      </c>
      <c r="L3" s="40">
        <f t="shared" si="1"/>
        <v>122</v>
      </c>
      <c r="M3" s="41">
        <f t="shared" si="2"/>
        <v>268</v>
      </c>
      <c r="N3" s="42">
        <v>10</v>
      </c>
      <c r="O3" s="42">
        <v>10</v>
      </c>
      <c r="P3" s="42">
        <v>9</v>
      </c>
      <c r="Q3" s="21">
        <v>1131</v>
      </c>
      <c r="R3" s="42" t="s">
        <v>214</v>
      </c>
      <c r="S3" s="21">
        <f t="shared" si="3"/>
        <v>1081</v>
      </c>
      <c r="T3" s="21"/>
      <c r="U3" s="21"/>
    </row>
    <row r="4" spans="1:24">
      <c r="A4" s="21">
        <v>3</v>
      </c>
      <c r="B4" s="38" t="s">
        <v>20</v>
      </c>
      <c r="C4" s="38" t="s">
        <v>21</v>
      </c>
      <c r="D4" s="38" t="s">
        <v>17</v>
      </c>
      <c r="E4" s="39">
        <v>72</v>
      </c>
      <c r="F4" s="39">
        <v>70</v>
      </c>
      <c r="G4" s="39">
        <v>28</v>
      </c>
      <c r="H4" s="40">
        <f t="shared" si="0"/>
        <v>170</v>
      </c>
      <c r="I4" s="39">
        <v>77</v>
      </c>
      <c r="J4" s="39">
        <v>43</v>
      </c>
      <c r="K4" s="39">
        <v>38</v>
      </c>
      <c r="L4" s="40">
        <f t="shared" si="1"/>
        <v>158</v>
      </c>
      <c r="M4" s="41">
        <f t="shared" si="2"/>
        <v>328</v>
      </c>
      <c r="N4" s="42">
        <v>30</v>
      </c>
      <c r="O4" s="42">
        <v>15</v>
      </c>
      <c r="P4" s="42">
        <v>7</v>
      </c>
      <c r="Q4" s="21"/>
      <c r="R4" s="42"/>
      <c r="S4" s="21">
        <f t="shared" si="3"/>
        <v>0</v>
      </c>
      <c r="T4" s="21">
        <v>13.18</v>
      </c>
      <c r="U4" s="21">
        <v>7.15</v>
      </c>
    </row>
    <row r="5" spans="1:24">
      <c r="A5" s="21">
        <v>4</v>
      </c>
      <c r="B5" s="38" t="s">
        <v>22</v>
      </c>
      <c r="C5" s="38" t="s">
        <v>19</v>
      </c>
      <c r="D5" s="38" t="s">
        <v>17</v>
      </c>
      <c r="E5" s="39">
        <v>91</v>
      </c>
      <c r="F5" s="39">
        <v>87</v>
      </c>
      <c r="G5" s="39">
        <v>58</v>
      </c>
      <c r="H5" s="40">
        <f t="shared" si="0"/>
        <v>236</v>
      </c>
      <c r="I5" s="39">
        <v>93</v>
      </c>
      <c r="J5" s="39">
        <v>91</v>
      </c>
      <c r="K5" s="39">
        <v>74</v>
      </c>
      <c r="L5" s="40">
        <f t="shared" si="1"/>
        <v>258</v>
      </c>
      <c r="M5" s="41">
        <f t="shared" si="2"/>
        <v>494</v>
      </c>
      <c r="N5" s="42">
        <v>50</v>
      </c>
      <c r="O5" s="42"/>
      <c r="P5" s="42">
        <v>8</v>
      </c>
      <c r="Q5" s="21"/>
      <c r="R5" s="42"/>
      <c r="S5" s="21">
        <f t="shared" si="3"/>
        <v>0</v>
      </c>
      <c r="T5" s="21"/>
      <c r="U5" s="21"/>
    </row>
    <row r="6" spans="1:24">
      <c r="A6" s="21">
        <v>5</v>
      </c>
      <c r="B6" s="38" t="s">
        <v>23</v>
      </c>
      <c r="C6" s="38" t="s">
        <v>24</v>
      </c>
      <c r="D6" s="38" t="s">
        <v>17</v>
      </c>
      <c r="E6" s="39">
        <v>100</v>
      </c>
      <c r="F6" s="39">
        <v>81</v>
      </c>
      <c r="G6" s="39">
        <v>70</v>
      </c>
      <c r="H6" s="40">
        <f t="shared" si="0"/>
        <v>251</v>
      </c>
      <c r="I6" s="39">
        <v>89</v>
      </c>
      <c r="J6" s="39">
        <v>82</v>
      </c>
      <c r="K6" s="39">
        <v>70</v>
      </c>
      <c r="L6" s="40">
        <f t="shared" si="1"/>
        <v>241</v>
      </c>
      <c r="M6" s="41">
        <f t="shared" si="2"/>
        <v>492</v>
      </c>
      <c r="N6" s="42">
        <v>40</v>
      </c>
      <c r="O6" s="42">
        <v>12</v>
      </c>
      <c r="P6" s="42">
        <v>16</v>
      </c>
      <c r="Q6" s="21"/>
      <c r="R6" s="42"/>
      <c r="S6" s="21">
        <f t="shared" si="3"/>
        <v>0</v>
      </c>
      <c r="T6" s="21">
        <v>13.24</v>
      </c>
      <c r="U6" s="21">
        <v>18.3</v>
      </c>
    </row>
    <row r="7" spans="1:24">
      <c r="A7" s="21">
        <v>6</v>
      </c>
      <c r="B7" s="38" t="s">
        <v>25</v>
      </c>
      <c r="C7" s="38" t="s">
        <v>26</v>
      </c>
      <c r="D7" s="38" t="s">
        <v>17</v>
      </c>
      <c r="E7" s="39">
        <v>83</v>
      </c>
      <c r="F7" s="39">
        <v>65</v>
      </c>
      <c r="G7" s="39">
        <v>33</v>
      </c>
      <c r="H7" s="40">
        <f t="shared" si="0"/>
        <v>181</v>
      </c>
      <c r="I7" s="39">
        <v>89</v>
      </c>
      <c r="J7" s="39">
        <v>57</v>
      </c>
      <c r="K7" s="39">
        <v>53</v>
      </c>
      <c r="L7" s="40">
        <f t="shared" si="1"/>
        <v>199</v>
      </c>
      <c r="M7" s="41">
        <f t="shared" si="2"/>
        <v>380</v>
      </c>
      <c r="N7" s="42">
        <v>30</v>
      </c>
      <c r="O7" s="42">
        <v>12</v>
      </c>
      <c r="P7" s="42">
        <v>11</v>
      </c>
      <c r="Q7" s="21">
        <v>1566</v>
      </c>
      <c r="R7" s="42" t="s">
        <v>214</v>
      </c>
      <c r="S7" s="21">
        <f t="shared" si="3"/>
        <v>1516</v>
      </c>
      <c r="T7" s="21">
        <v>11.05</v>
      </c>
      <c r="U7" s="21">
        <v>13</v>
      </c>
    </row>
    <row r="8" spans="1:24">
      <c r="A8" s="21">
        <v>7</v>
      </c>
      <c r="B8" s="38" t="s">
        <v>27</v>
      </c>
      <c r="C8" s="38" t="s">
        <v>24</v>
      </c>
      <c r="D8" s="38" t="s">
        <v>17</v>
      </c>
      <c r="E8" s="39">
        <v>98</v>
      </c>
      <c r="F8" s="39">
        <v>90</v>
      </c>
      <c r="G8" s="39">
        <v>59</v>
      </c>
      <c r="H8" s="40">
        <f t="shared" si="0"/>
        <v>247</v>
      </c>
      <c r="I8" s="39">
        <v>86</v>
      </c>
      <c r="J8" s="39">
        <v>84</v>
      </c>
      <c r="K8" s="39">
        <v>61</v>
      </c>
      <c r="L8" s="40">
        <f t="shared" si="1"/>
        <v>231</v>
      </c>
      <c r="M8" s="41">
        <f t="shared" si="2"/>
        <v>478</v>
      </c>
      <c r="N8" s="42">
        <v>55</v>
      </c>
      <c r="O8" s="42"/>
      <c r="P8" s="42">
        <v>21</v>
      </c>
      <c r="Q8" s="21">
        <v>1150</v>
      </c>
      <c r="R8" s="42" t="s">
        <v>214</v>
      </c>
      <c r="S8" s="21">
        <f t="shared" si="3"/>
        <v>1100</v>
      </c>
      <c r="T8" s="21">
        <v>13.18</v>
      </c>
      <c r="U8" s="21">
        <v>10.15</v>
      </c>
    </row>
    <row r="9" spans="1:24">
      <c r="A9" s="21">
        <v>8</v>
      </c>
      <c r="B9" s="38" t="s">
        <v>28</v>
      </c>
      <c r="C9" s="38" t="s">
        <v>26</v>
      </c>
      <c r="D9" s="38" t="s">
        <v>17</v>
      </c>
      <c r="E9" s="39">
        <v>92</v>
      </c>
      <c r="F9" s="39">
        <v>76</v>
      </c>
      <c r="G9" s="39">
        <v>45</v>
      </c>
      <c r="H9" s="40">
        <f t="shared" si="0"/>
        <v>213</v>
      </c>
      <c r="I9" s="39">
        <v>0</v>
      </c>
      <c r="J9" s="39">
        <v>0</v>
      </c>
      <c r="K9" s="39">
        <v>0</v>
      </c>
      <c r="L9" s="40">
        <f t="shared" si="1"/>
        <v>0</v>
      </c>
      <c r="M9" s="41">
        <f t="shared" si="2"/>
        <v>213</v>
      </c>
      <c r="N9" s="42"/>
      <c r="O9" s="42"/>
      <c r="P9" s="42"/>
      <c r="Q9" s="21"/>
      <c r="R9" s="42"/>
      <c r="S9" s="21">
        <f t="shared" si="3"/>
        <v>0</v>
      </c>
      <c r="T9" s="21">
        <v>7.39</v>
      </c>
      <c r="U9" s="21">
        <v>13.23</v>
      </c>
    </row>
    <row r="10" spans="1:24">
      <c r="A10" s="21">
        <v>9</v>
      </c>
      <c r="B10" s="38" t="s">
        <v>29</v>
      </c>
      <c r="C10" s="38" t="s">
        <v>26</v>
      </c>
      <c r="D10" s="38" t="s">
        <v>17</v>
      </c>
      <c r="E10" s="39">
        <v>69</v>
      </c>
      <c r="F10" s="39">
        <v>40</v>
      </c>
      <c r="G10" s="39">
        <v>19</v>
      </c>
      <c r="H10" s="40">
        <f t="shared" si="0"/>
        <v>128</v>
      </c>
      <c r="I10" s="39">
        <v>61</v>
      </c>
      <c r="J10" s="39">
        <v>36</v>
      </c>
      <c r="K10" s="39">
        <v>30</v>
      </c>
      <c r="L10" s="40">
        <f t="shared" si="1"/>
        <v>127</v>
      </c>
      <c r="M10" s="41">
        <f t="shared" si="2"/>
        <v>255</v>
      </c>
      <c r="N10" s="42">
        <v>10</v>
      </c>
      <c r="O10" s="42">
        <v>14</v>
      </c>
      <c r="P10" s="42">
        <v>8</v>
      </c>
      <c r="Q10" s="21">
        <v>1371</v>
      </c>
      <c r="R10" s="42" t="s">
        <v>160</v>
      </c>
      <c r="S10" s="21">
        <f t="shared" si="3"/>
        <v>1371</v>
      </c>
      <c r="T10" s="21"/>
      <c r="U10" s="21"/>
    </row>
    <row r="11" spans="1:24">
      <c r="A11" s="21">
        <v>10</v>
      </c>
      <c r="B11" s="38" t="s">
        <v>30</v>
      </c>
      <c r="C11" s="38" t="s">
        <v>26</v>
      </c>
      <c r="D11" s="38" t="s">
        <v>17</v>
      </c>
      <c r="E11" s="39">
        <v>59</v>
      </c>
      <c r="F11" s="39">
        <v>50</v>
      </c>
      <c r="G11" s="39">
        <v>22</v>
      </c>
      <c r="H11" s="40">
        <f t="shared" si="0"/>
        <v>131</v>
      </c>
      <c r="I11" s="39">
        <v>52</v>
      </c>
      <c r="J11" s="39">
        <v>42</v>
      </c>
      <c r="K11" s="39">
        <v>18</v>
      </c>
      <c r="L11" s="40">
        <f t="shared" si="1"/>
        <v>112</v>
      </c>
      <c r="M11" s="41">
        <f t="shared" si="2"/>
        <v>243</v>
      </c>
      <c r="N11" s="42">
        <v>10</v>
      </c>
      <c r="O11" s="42"/>
      <c r="P11" s="42">
        <v>8</v>
      </c>
      <c r="Q11" s="21"/>
      <c r="R11" s="42"/>
      <c r="S11" s="21">
        <f t="shared" si="3"/>
        <v>0</v>
      </c>
      <c r="T11" s="21">
        <v>8.8699999999999992</v>
      </c>
      <c r="U11" s="21">
        <v>13.38</v>
      </c>
    </row>
    <row r="12" spans="1:24">
      <c r="A12" s="21">
        <v>11</v>
      </c>
      <c r="B12" s="38" t="s">
        <v>31</v>
      </c>
      <c r="C12" s="38" t="s">
        <v>32</v>
      </c>
      <c r="D12" s="38" t="s">
        <v>17</v>
      </c>
      <c r="E12" s="39">
        <v>90</v>
      </c>
      <c r="F12" s="39">
        <v>86</v>
      </c>
      <c r="G12" s="39">
        <v>72</v>
      </c>
      <c r="H12" s="40">
        <f t="shared" si="0"/>
        <v>248</v>
      </c>
      <c r="I12" s="39">
        <v>100</v>
      </c>
      <c r="J12" s="39">
        <v>90</v>
      </c>
      <c r="K12" s="39">
        <v>74</v>
      </c>
      <c r="L12" s="40">
        <f t="shared" si="1"/>
        <v>264</v>
      </c>
      <c r="M12" s="41">
        <f t="shared" si="2"/>
        <v>512</v>
      </c>
      <c r="N12" s="42">
        <v>55</v>
      </c>
      <c r="O12" s="42">
        <v>19</v>
      </c>
      <c r="P12" s="42">
        <v>6</v>
      </c>
      <c r="Q12" s="21"/>
      <c r="R12" s="42"/>
      <c r="S12" s="21">
        <f t="shared" si="3"/>
        <v>0</v>
      </c>
      <c r="T12" s="21">
        <v>14.8</v>
      </c>
      <c r="U12" s="21">
        <v>17.79</v>
      </c>
    </row>
    <row r="13" spans="1:24">
      <c r="A13" s="21">
        <v>12</v>
      </c>
      <c r="B13" s="38" t="s">
        <v>33</v>
      </c>
      <c r="C13" s="38" t="s">
        <v>19</v>
      </c>
      <c r="D13" s="38" t="s">
        <v>17</v>
      </c>
      <c r="E13" s="39">
        <v>40</v>
      </c>
      <c r="F13" s="39">
        <v>53</v>
      </c>
      <c r="G13" s="39">
        <v>0</v>
      </c>
      <c r="H13" s="40">
        <f t="shared" si="0"/>
        <v>93</v>
      </c>
      <c r="I13" s="39">
        <v>60</v>
      </c>
      <c r="J13" s="39">
        <v>20</v>
      </c>
      <c r="K13" s="39">
        <v>0</v>
      </c>
      <c r="L13" s="40">
        <f t="shared" si="1"/>
        <v>80</v>
      </c>
      <c r="M13" s="41">
        <f t="shared" si="2"/>
        <v>173</v>
      </c>
      <c r="N13" s="42"/>
      <c r="O13" s="42"/>
      <c r="P13" s="42"/>
      <c r="Q13" s="21">
        <v>1107</v>
      </c>
      <c r="R13" s="42" t="s">
        <v>160</v>
      </c>
      <c r="S13" s="21">
        <f t="shared" si="3"/>
        <v>1107</v>
      </c>
      <c r="T13" s="21"/>
      <c r="U13" s="21"/>
    </row>
    <row r="14" spans="1:24">
      <c r="A14" s="21">
        <v>13</v>
      </c>
      <c r="B14" s="38" t="s">
        <v>34</v>
      </c>
      <c r="C14" s="38" t="s">
        <v>19</v>
      </c>
      <c r="D14" s="38" t="s">
        <v>17</v>
      </c>
      <c r="E14" s="39">
        <v>92</v>
      </c>
      <c r="F14" s="39">
        <v>33</v>
      </c>
      <c r="G14" s="39">
        <v>26</v>
      </c>
      <c r="H14" s="40">
        <f t="shared" si="0"/>
        <v>151</v>
      </c>
      <c r="I14" s="39">
        <v>51</v>
      </c>
      <c r="J14" s="39">
        <v>34</v>
      </c>
      <c r="K14" s="39">
        <v>40</v>
      </c>
      <c r="L14" s="40">
        <f t="shared" si="1"/>
        <v>125</v>
      </c>
      <c r="M14" s="41">
        <f t="shared" si="2"/>
        <v>276</v>
      </c>
      <c r="N14" s="42"/>
      <c r="O14" s="42"/>
      <c r="P14" s="42"/>
      <c r="Q14" s="21"/>
      <c r="R14" s="42"/>
      <c r="S14" s="21">
        <f t="shared" si="3"/>
        <v>0</v>
      </c>
      <c r="T14" s="21"/>
      <c r="U14" s="21"/>
    </row>
    <row r="15" spans="1:24">
      <c r="A15" s="21">
        <v>14</v>
      </c>
      <c r="B15" s="38" t="s">
        <v>35</v>
      </c>
      <c r="C15" s="38" t="s">
        <v>19</v>
      </c>
      <c r="D15" s="38" t="s">
        <v>17</v>
      </c>
      <c r="E15" s="39">
        <v>0</v>
      </c>
      <c r="F15" s="39">
        <v>0</v>
      </c>
      <c r="G15" s="39">
        <v>0</v>
      </c>
      <c r="H15" s="40">
        <f t="shared" si="0"/>
        <v>0</v>
      </c>
      <c r="I15" s="39">
        <v>0</v>
      </c>
      <c r="J15" s="39">
        <v>0</v>
      </c>
      <c r="K15" s="39">
        <v>0</v>
      </c>
      <c r="L15" s="40">
        <f t="shared" si="1"/>
        <v>0</v>
      </c>
      <c r="M15" s="41">
        <f t="shared" si="2"/>
        <v>0</v>
      </c>
      <c r="N15" s="42"/>
      <c r="O15" s="42"/>
      <c r="P15" s="42"/>
      <c r="Q15" s="21"/>
      <c r="R15" s="42"/>
      <c r="S15" s="21">
        <f t="shared" si="3"/>
        <v>0</v>
      </c>
      <c r="T15" s="21"/>
      <c r="U15" s="21"/>
    </row>
    <row r="16" spans="1:24" s="46" customFormat="1">
      <c r="A16" s="21">
        <v>15</v>
      </c>
      <c r="B16" s="38" t="s">
        <v>36</v>
      </c>
      <c r="C16" s="38" t="s">
        <v>26</v>
      </c>
      <c r="D16" s="38" t="s">
        <v>17</v>
      </c>
      <c r="E16" s="39">
        <v>87</v>
      </c>
      <c r="F16" s="39">
        <v>55</v>
      </c>
      <c r="G16" s="39">
        <v>51</v>
      </c>
      <c r="H16" s="40">
        <f t="shared" si="0"/>
        <v>193</v>
      </c>
      <c r="I16" s="39">
        <v>84</v>
      </c>
      <c r="J16" s="39">
        <v>94</v>
      </c>
      <c r="K16" s="39">
        <v>58</v>
      </c>
      <c r="L16" s="40">
        <f t="shared" si="1"/>
        <v>236</v>
      </c>
      <c r="M16" s="41">
        <f t="shared" si="2"/>
        <v>429</v>
      </c>
      <c r="N16" s="42"/>
      <c r="O16" s="42"/>
      <c r="P16" s="42"/>
      <c r="Q16" s="44"/>
      <c r="R16" s="45"/>
      <c r="S16" s="21">
        <f t="shared" si="3"/>
        <v>0</v>
      </c>
      <c r="T16" s="21">
        <v>11.68</v>
      </c>
      <c r="U16" s="21"/>
    </row>
    <row r="17" spans="1:21">
      <c r="A17" s="21">
        <v>16</v>
      </c>
      <c r="B17" s="38" t="s">
        <v>37</v>
      </c>
      <c r="C17" s="38" t="s">
        <v>38</v>
      </c>
      <c r="D17" s="38" t="s">
        <v>17</v>
      </c>
      <c r="E17" s="39">
        <v>42</v>
      </c>
      <c r="F17" s="39">
        <v>36</v>
      </c>
      <c r="G17" s="39">
        <v>14</v>
      </c>
      <c r="H17" s="40">
        <f t="shared" si="0"/>
        <v>92</v>
      </c>
      <c r="I17" s="39">
        <v>40</v>
      </c>
      <c r="J17" s="39">
        <v>26</v>
      </c>
      <c r="K17" s="39">
        <v>38</v>
      </c>
      <c r="L17" s="40">
        <f t="shared" si="1"/>
        <v>104</v>
      </c>
      <c r="M17" s="41">
        <f t="shared" si="2"/>
        <v>196</v>
      </c>
      <c r="N17" s="42">
        <v>5</v>
      </c>
      <c r="O17" s="42"/>
      <c r="P17" s="42"/>
      <c r="Q17" s="21"/>
      <c r="R17" s="42"/>
      <c r="S17" s="21">
        <f t="shared" si="3"/>
        <v>0</v>
      </c>
      <c r="T17" s="21"/>
      <c r="U17" s="21"/>
    </row>
    <row r="18" spans="1:21">
      <c r="A18" s="21">
        <v>17</v>
      </c>
      <c r="B18" s="38" t="s">
        <v>39</v>
      </c>
      <c r="C18" s="38" t="s">
        <v>26</v>
      </c>
      <c r="D18" s="38" t="s">
        <v>17</v>
      </c>
      <c r="E18" s="39">
        <v>69</v>
      </c>
      <c r="F18" s="39">
        <v>72</v>
      </c>
      <c r="G18" s="39">
        <v>45</v>
      </c>
      <c r="H18" s="40">
        <f t="shared" si="0"/>
        <v>186</v>
      </c>
      <c r="I18" s="39">
        <v>95</v>
      </c>
      <c r="J18" s="39">
        <v>72</v>
      </c>
      <c r="K18" s="39">
        <v>64</v>
      </c>
      <c r="L18" s="40">
        <f t="shared" si="1"/>
        <v>231</v>
      </c>
      <c r="M18" s="41">
        <f t="shared" si="2"/>
        <v>417</v>
      </c>
      <c r="N18" s="42">
        <v>15</v>
      </c>
      <c r="O18" s="42"/>
      <c r="P18" s="42">
        <v>10</v>
      </c>
      <c r="Q18" s="21">
        <v>1083</v>
      </c>
      <c r="R18" s="42" t="s">
        <v>160</v>
      </c>
      <c r="S18" s="21">
        <f t="shared" si="3"/>
        <v>1083</v>
      </c>
      <c r="T18" s="21"/>
      <c r="U18" s="21"/>
    </row>
    <row r="19" spans="1:21">
      <c r="A19" s="21">
        <v>18</v>
      </c>
      <c r="B19" s="38" t="s">
        <v>40</v>
      </c>
      <c r="C19" s="38" t="s">
        <v>26</v>
      </c>
      <c r="D19" s="38" t="s">
        <v>17</v>
      </c>
      <c r="E19" s="39">
        <v>84</v>
      </c>
      <c r="F19" s="39">
        <v>2</v>
      </c>
      <c r="G19" s="39">
        <v>38</v>
      </c>
      <c r="H19" s="40">
        <f t="shared" si="0"/>
        <v>124</v>
      </c>
      <c r="I19" s="39">
        <v>84</v>
      </c>
      <c r="J19" s="39">
        <v>38</v>
      </c>
      <c r="K19" s="39">
        <v>48</v>
      </c>
      <c r="L19" s="40">
        <f t="shared" si="1"/>
        <v>170</v>
      </c>
      <c r="M19" s="41">
        <f t="shared" si="2"/>
        <v>294</v>
      </c>
      <c r="N19" s="42">
        <v>-5</v>
      </c>
      <c r="O19" s="42">
        <v>11</v>
      </c>
      <c r="P19" s="42">
        <v>17</v>
      </c>
      <c r="Q19" s="21">
        <v>1311</v>
      </c>
      <c r="R19" s="42" t="s">
        <v>214</v>
      </c>
      <c r="S19" s="21">
        <f t="shared" si="3"/>
        <v>1261</v>
      </c>
      <c r="T19" s="21">
        <v>9.32</v>
      </c>
      <c r="U19" s="21">
        <v>10.43</v>
      </c>
    </row>
    <row r="20" spans="1:21">
      <c r="A20" s="21">
        <v>19</v>
      </c>
      <c r="B20" s="38" t="s">
        <v>41</v>
      </c>
      <c r="C20" s="38" t="s">
        <v>26</v>
      </c>
      <c r="D20" s="38" t="s">
        <v>17</v>
      </c>
      <c r="E20" s="39">
        <v>74</v>
      </c>
      <c r="F20" s="39">
        <v>55</v>
      </c>
      <c r="G20" s="39">
        <v>44</v>
      </c>
      <c r="H20" s="40">
        <f t="shared" si="0"/>
        <v>173</v>
      </c>
      <c r="I20" s="39">
        <v>57</v>
      </c>
      <c r="J20" s="39">
        <v>70</v>
      </c>
      <c r="K20" s="39">
        <v>42</v>
      </c>
      <c r="L20" s="40">
        <f t="shared" si="1"/>
        <v>169</v>
      </c>
      <c r="M20" s="41">
        <f t="shared" si="2"/>
        <v>342</v>
      </c>
      <c r="N20" s="42">
        <v>15</v>
      </c>
      <c r="O20" s="42">
        <v>15</v>
      </c>
      <c r="P20" s="42">
        <v>11</v>
      </c>
      <c r="Q20" s="21"/>
      <c r="R20" s="42"/>
      <c r="S20" s="21">
        <f t="shared" si="3"/>
        <v>0</v>
      </c>
      <c r="T20" s="21" t="s">
        <v>227</v>
      </c>
      <c r="U20" s="21">
        <v>7.2</v>
      </c>
    </row>
    <row r="21" spans="1:21">
      <c r="A21" s="21">
        <v>20</v>
      </c>
      <c r="B21" s="38" t="s">
        <v>42</v>
      </c>
      <c r="C21" s="38" t="s">
        <v>43</v>
      </c>
      <c r="D21" s="38" t="s">
        <v>17</v>
      </c>
      <c r="E21" s="39">
        <v>100</v>
      </c>
      <c r="F21" s="39">
        <v>93</v>
      </c>
      <c r="G21" s="39">
        <v>63</v>
      </c>
      <c r="H21" s="40">
        <f t="shared" si="0"/>
        <v>256</v>
      </c>
      <c r="I21" s="39">
        <v>92</v>
      </c>
      <c r="J21" s="39">
        <v>77</v>
      </c>
      <c r="K21" s="39">
        <v>59</v>
      </c>
      <c r="L21" s="40">
        <f t="shared" si="1"/>
        <v>228</v>
      </c>
      <c r="M21" s="41">
        <f t="shared" si="2"/>
        <v>484</v>
      </c>
      <c r="N21" s="42">
        <v>75</v>
      </c>
      <c r="O21" s="42">
        <v>14</v>
      </c>
      <c r="P21" s="42">
        <v>14</v>
      </c>
      <c r="Q21" s="21">
        <v>1400</v>
      </c>
      <c r="R21" s="42" t="s">
        <v>160</v>
      </c>
      <c r="S21" s="21">
        <f t="shared" si="3"/>
        <v>1400</v>
      </c>
      <c r="T21" s="21">
        <v>7.1</v>
      </c>
      <c r="U21" s="21">
        <v>16.260000000000002</v>
      </c>
    </row>
    <row r="22" spans="1:21">
      <c r="A22" s="21">
        <v>21</v>
      </c>
      <c r="B22" s="38" t="s">
        <v>44</v>
      </c>
      <c r="C22" s="38" t="s">
        <v>43</v>
      </c>
      <c r="D22" s="38" t="s">
        <v>17</v>
      </c>
      <c r="E22" s="39">
        <v>92</v>
      </c>
      <c r="F22" s="39">
        <v>74</v>
      </c>
      <c r="G22" s="39">
        <v>45</v>
      </c>
      <c r="H22" s="40">
        <f t="shared" si="0"/>
        <v>211</v>
      </c>
      <c r="I22" s="39">
        <v>80</v>
      </c>
      <c r="J22" s="39">
        <v>73</v>
      </c>
      <c r="K22" s="39">
        <v>38</v>
      </c>
      <c r="L22" s="40">
        <f t="shared" si="1"/>
        <v>191</v>
      </c>
      <c r="M22" s="41">
        <f t="shared" si="2"/>
        <v>402</v>
      </c>
      <c r="N22" s="42">
        <v>30</v>
      </c>
      <c r="O22" s="42"/>
      <c r="P22" s="42">
        <v>13</v>
      </c>
      <c r="Q22" s="21">
        <v>1252</v>
      </c>
      <c r="R22" s="42" t="s">
        <v>214</v>
      </c>
      <c r="S22" s="21">
        <f t="shared" si="3"/>
        <v>1202</v>
      </c>
      <c r="T22" s="21">
        <v>7.2</v>
      </c>
      <c r="U22" s="21">
        <v>7.14</v>
      </c>
    </row>
    <row r="23" spans="1:21">
      <c r="A23" s="21">
        <v>22</v>
      </c>
      <c r="B23" s="38" t="s">
        <v>45</v>
      </c>
      <c r="C23" s="38" t="s">
        <v>19</v>
      </c>
      <c r="D23" s="38" t="s">
        <v>17</v>
      </c>
      <c r="E23" s="39">
        <v>29</v>
      </c>
      <c r="F23" s="39">
        <v>1</v>
      </c>
      <c r="G23" s="39">
        <v>0</v>
      </c>
      <c r="H23" s="40">
        <f t="shared" si="0"/>
        <v>30</v>
      </c>
      <c r="I23" s="39">
        <v>50</v>
      </c>
      <c r="J23" s="39">
        <v>32</v>
      </c>
      <c r="K23" s="39">
        <v>13</v>
      </c>
      <c r="L23" s="40">
        <f t="shared" si="1"/>
        <v>95</v>
      </c>
      <c r="M23" s="41">
        <f t="shared" si="2"/>
        <v>125</v>
      </c>
      <c r="N23" s="42"/>
      <c r="O23" s="42"/>
      <c r="P23" s="42"/>
      <c r="Q23" s="21"/>
      <c r="R23" s="42"/>
      <c r="S23" s="21">
        <f t="shared" si="3"/>
        <v>0</v>
      </c>
      <c r="T23" s="21"/>
      <c r="U23" s="21"/>
    </row>
    <row r="24" spans="1:21">
      <c r="A24" s="21">
        <v>23</v>
      </c>
      <c r="B24" s="38" t="s">
        <v>46</v>
      </c>
      <c r="C24" s="38" t="s">
        <v>24</v>
      </c>
      <c r="D24" s="38" t="s">
        <v>17</v>
      </c>
      <c r="E24" s="39">
        <v>100</v>
      </c>
      <c r="F24" s="39">
        <v>90</v>
      </c>
      <c r="G24" s="39">
        <v>55</v>
      </c>
      <c r="H24" s="40">
        <f t="shared" si="0"/>
        <v>245</v>
      </c>
      <c r="I24" s="39">
        <v>92</v>
      </c>
      <c r="J24" s="39">
        <v>77</v>
      </c>
      <c r="K24" s="39">
        <v>71</v>
      </c>
      <c r="L24" s="40">
        <f t="shared" si="1"/>
        <v>240</v>
      </c>
      <c r="M24" s="41">
        <f t="shared" si="2"/>
        <v>485</v>
      </c>
      <c r="N24" s="42">
        <v>30</v>
      </c>
      <c r="O24" s="42">
        <v>12</v>
      </c>
      <c r="P24" s="42">
        <v>17</v>
      </c>
      <c r="Q24" s="21">
        <v>910</v>
      </c>
      <c r="R24" s="42" t="s">
        <v>214</v>
      </c>
      <c r="S24" s="21">
        <f t="shared" si="3"/>
        <v>860</v>
      </c>
      <c r="T24" s="21"/>
      <c r="U24" s="21"/>
    </row>
    <row r="25" spans="1:21">
      <c r="A25" s="21">
        <v>24</v>
      </c>
      <c r="B25" s="38" t="s">
        <v>47</v>
      </c>
      <c r="C25" s="38" t="s">
        <v>19</v>
      </c>
      <c r="D25" s="38" t="s">
        <v>17</v>
      </c>
      <c r="E25" s="39">
        <v>0</v>
      </c>
      <c r="F25" s="39">
        <v>0</v>
      </c>
      <c r="G25" s="39">
        <v>0</v>
      </c>
      <c r="H25" s="40">
        <f t="shared" si="0"/>
        <v>0</v>
      </c>
      <c r="I25" s="39">
        <v>0</v>
      </c>
      <c r="J25" s="39">
        <v>0</v>
      </c>
      <c r="K25" s="39">
        <v>0</v>
      </c>
      <c r="L25" s="40">
        <f t="shared" si="1"/>
        <v>0</v>
      </c>
      <c r="M25" s="41">
        <f t="shared" si="2"/>
        <v>0</v>
      </c>
      <c r="N25" s="42"/>
      <c r="O25" s="42"/>
      <c r="P25" s="42"/>
      <c r="Q25" s="21"/>
      <c r="R25" s="42"/>
      <c r="S25" s="21">
        <f t="shared" si="3"/>
        <v>0</v>
      </c>
      <c r="T25" s="21"/>
      <c r="U25" s="21"/>
    </row>
    <row r="26" spans="1:21">
      <c r="A26" s="21">
        <v>25</v>
      </c>
      <c r="B26" s="38" t="s">
        <v>48</v>
      </c>
      <c r="C26" s="38" t="s">
        <v>19</v>
      </c>
      <c r="D26" s="38" t="s">
        <v>17</v>
      </c>
      <c r="E26" s="39">
        <v>0</v>
      </c>
      <c r="F26" s="39">
        <v>0</v>
      </c>
      <c r="G26" s="39">
        <v>0</v>
      </c>
      <c r="H26" s="40">
        <f t="shared" si="0"/>
        <v>0</v>
      </c>
      <c r="I26" s="39">
        <v>0</v>
      </c>
      <c r="J26" s="39">
        <v>0</v>
      </c>
      <c r="K26" s="39">
        <v>0</v>
      </c>
      <c r="L26" s="40">
        <f t="shared" si="1"/>
        <v>0</v>
      </c>
      <c r="M26" s="41">
        <f t="shared" si="2"/>
        <v>0</v>
      </c>
      <c r="N26" s="42"/>
      <c r="O26" s="42"/>
      <c r="P26" s="42"/>
      <c r="Q26" s="21"/>
      <c r="R26" s="42"/>
      <c r="S26" s="21">
        <f t="shared" si="3"/>
        <v>0</v>
      </c>
      <c r="T26" s="21"/>
      <c r="U26" s="21"/>
    </row>
    <row r="27" spans="1:21">
      <c r="A27" s="21">
        <v>26</v>
      </c>
      <c r="B27" s="38" t="s">
        <v>49</v>
      </c>
      <c r="C27" s="38" t="s">
        <v>26</v>
      </c>
      <c r="D27" s="38" t="s">
        <v>17</v>
      </c>
      <c r="E27" s="39">
        <v>95</v>
      </c>
      <c r="F27" s="39">
        <v>76</v>
      </c>
      <c r="G27" s="39">
        <v>37</v>
      </c>
      <c r="H27" s="40">
        <f t="shared" si="0"/>
        <v>208</v>
      </c>
      <c r="I27" s="39">
        <v>99</v>
      </c>
      <c r="J27" s="39">
        <v>79</v>
      </c>
      <c r="K27" s="39">
        <v>64</v>
      </c>
      <c r="L27" s="40">
        <f t="shared" si="1"/>
        <v>242</v>
      </c>
      <c r="M27" s="41">
        <f t="shared" si="2"/>
        <v>450</v>
      </c>
      <c r="N27" s="42">
        <v>60</v>
      </c>
      <c r="O27" s="42">
        <v>11</v>
      </c>
      <c r="P27" s="42">
        <v>14</v>
      </c>
      <c r="Q27" s="21">
        <v>1199</v>
      </c>
      <c r="R27" s="42" t="s">
        <v>214</v>
      </c>
      <c r="S27" s="21">
        <f t="shared" si="3"/>
        <v>1149</v>
      </c>
      <c r="T27" s="21">
        <v>9.15</v>
      </c>
      <c r="U27" s="21">
        <v>15.18</v>
      </c>
    </row>
    <row r="28" spans="1:21">
      <c r="A28" s="21">
        <v>27</v>
      </c>
      <c r="B28" s="38" t="s">
        <v>50</v>
      </c>
      <c r="C28" s="38" t="s">
        <v>26</v>
      </c>
      <c r="D28" s="38" t="s">
        <v>17</v>
      </c>
      <c r="E28" s="39">
        <v>87</v>
      </c>
      <c r="F28" s="39">
        <v>73</v>
      </c>
      <c r="G28" s="39">
        <v>54</v>
      </c>
      <c r="H28" s="40">
        <f t="shared" si="0"/>
        <v>214</v>
      </c>
      <c r="I28" s="39">
        <v>84</v>
      </c>
      <c r="J28" s="39">
        <v>91</v>
      </c>
      <c r="K28" s="39">
        <v>66</v>
      </c>
      <c r="L28" s="40">
        <f t="shared" si="1"/>
        <v>241</v>
      </c>
      <c r="M28" s="41">
        <f t="shared" si="2"/>
        <v>455</v>
      </c>
      <c r="N28" s="42">
        <v>30</v>
      </c>
      <c r="O28" s="42"/>
      <c r="P28" s="42">
        <v>11</v>
      </c>
      <c r="Q28" s="21">
        <v>1124</v>
      </c>
      <c r="R28" s="42" t="s">
        <v>214</v>
      </c>
      <c r="S28" s="21">
        <f t="shared" si="3"/>
        <v>1074</v>
      </c>
      <c r="T28" s="21">
        <v>11.2</v>
      </c>
      <c r="U28" s="21">
        <v>16.47</v>
      </c>
    </row>
    <row r="29" spans="1:21">
      <c r="A29" s="21">
        <v>28</v>
      </c>
      <c r="B29" s="38" t="s">
        <v>51</v>
      </c>
      <c r="C29" s="38" t="s">
        <v>38</v>
      </c>
      <c r="D29" s="38" t="s">
        <v>17</v>
      </c>
      <c r="E29" s="39">
        <v>102</v>
      </c>
      <c r="F29" s="39">
        <v>92</v>
      </c>
      <c r="G29" s="39">
        <v>82</v>
      </c>
      <c r="H29" s="40">
        <f t="shared" si="0"/>
        <v>276</v>
      </c>
      <c r="I29" s="39">
        <v>92</v>
      </c>
      <c r="J29" s="39">
        <v>85</v>
      </c>
      <c r="K29" s="39">
        <v>77</v>
      </c>
      <c r="L29" s="40">
        <f t="shared" si="1"/>
        <v>254</v>
      </c>
      <c r="M29" s="41">
        <f t="shared" si="2"/>
        <v>530</v>
      </c>
      <c r="N29" s="42">
        <v>45</v>
      </c>
      <c r="O29" s="42"/>
      <c r="P29" s="42">
        <v>9</v>
      </c>
      <c r="Q29" s="21">
        <v>1106</v>
      </c>
      <c r="R29" s="42" t="s">
        <v>214</v>
      </c>
      <c r="S29" s="21">
        <f t="shared" si="3"/>
        <v>1056</v>
      </c>
      <c r="T29" s="21"/>
      <c r="U29" s="21"/>
    </row>
    <row r="30" spans="1:21">
      <c r="A30" s="21">
        <v>29</v>
      </c>
      <c r="B30" s="43" t="s">
        <v>52</v>
      </c>
      <c r="C30" s="43" t="s">
        <v>53</v>
      </c>
      <c r="D30" s="38" t="s">
        <v>17</v>
      </c>
      <c r="E30" s="39">
        <v>0</v>
      </c>
      <c r="F30" s="39">
        <v>0</v>
      </c>
      <c r="G30" s="39">
        <v>0</v>
      </c>
      <c r="H30" s="40">
        <f t="shared" si="0"/>
        <v>0</v>
      </c>
      <c r="I30" s="39">
        <v>0</v>
      </c>
      <c r="J30" s="39">
        <v>0</v>
      </c>
      <c r="K30" s="39">
        <v>0</v>
      </c>
      <c r="L30" s="40">
        <f t="shared" si="1"/>
        <v>0</v>
      </c>
      <c r="M30" s="41">
        <f t="shared" si="2"/>
        <v>0</v>
      </c>
      <c r="N30" s="42"/>
      <c r="O30" s="42"/>
      <c r="P30" s="42"/>
      <c r="Q30" s="21"/>
      <c r="R30" s="42"/>
      <c r="S30" s="21">
        <f t="shared" si="3"/>
        <v>0</v>
      </c>
      <c r="T30" s="21"/>
      <c r="U30" s="21"/>
    </row>
    <row r="31" spans="1:21">
      <c r="A31" s="21">
        <v>30</v>
      </c>
      <c r="B31" s="38" t="s">
        <v>54</v>
      </c>
      <c r="C31" s="38" t="s">
        <v>16</v>
      </c>
      <c r="D31" s="38" t="s">
        <v>17</v>
      </c>
      <c r="E31" s="39">
        <v>90</v>
      </c>
      <c r="F31" s="39">
        <v>84</v>
      </c>
      <c r="G31" s="39">
        <v>52</v>
      </c>
      <c r="H31" s="40">
        <f t="shared" si="0"/>
        <v>226</v>
      </c>
      <c r="I31" s="39">
        <v>98</v>
      </c>
      <c r="J31" s="39">
        <v>92</v>
      </c>
      <c r="K31" s="39">
        <v>70</v>
      </c>
      <c r="L31" s="40">
        <f t="shared" si="1"/>
        <v>260</v>
      </c>
      <c r="M31" s="41">
        <f t="shared" si="2"/>
        <v>486</v>
      </c>
      <c r="N31" s="42">
        <v>30</v>
      </c>
      <c r="O31" s="42">
        <v>21</v>
      </c>
      <c r="P31" s="42">
        <v>12</v>
      </c>
      <c r="Q31" s="21">
        <v>1125</v>
      </c>
      <c r="R31" s="42" t="s">
        <v>214</v>
      </c>
      <c r="S31" s="21">
        <f t="shared" si="3"/>
        <v>1075</v>
      </c>
      <c r="T31" s="21">
        <v>11.48</v>
      </c>
      <c r="U31" s="21">
        <v>7.04</v>
      </c>
    </row>
    <row r="32" spans="1:21">
      <c r="A32" s="21">
        <v>31</v>
      </c>
      <c r="B32" s="38" t="s">
        <v>55</v>
      </c>
      <c r="C32" s="38" t="s">
        <v>56</v>
      </c>
      <c r="D32" s="38" t="s">
        <v>17</v>
      </c>
      <c r="E32" s="39">
        <v>0</v>
      </c>
      <c r="F32" s="39">
        <v>0</v>
      </c>
      <c r="G32" s="39">
        <v>0</v>
      </c>
      <c r="H32" s="40">
        <f t="shared" si="0"/>
        <v>0</v>
      </c>
      <c r="I32" s="39">
        <v>0</v>
      </c>
      <c r="J32" s="39">
        <v>0</v>
      </c>
      <c r="K32" s="39">
        <v>0</v>
      </c>
      <c r="L32" s="40">
        <f t="shared" si="1"/>
        <v>0</v>
      </c>
      <c r="M32" s="41">
        <f t="shared" si="2"/>
        <v>0</v>
      </c>
      <c r="N32" s="42"/>
      <c r="O32" s="42"/>
      <c r="P32" s="42"/>
      <c r="Q32" s="21"/>
      <c r="R32" s="42"/>
      <c r="S32" s="21">
        <f t="shared" si="3"/>
        <v>0</v>
      </c>
      <c r="T32" s="21"/>
      <c r="U32" s="21"/>
    </row>
    <row r="33" spans="1:21">
      <c r="A33" s="21">
        <v>32</v>
      </c>
      <c r="B33" s="38" t="s">
        <v>57</v>
      </c>
      <c r="C33" s="38" t="s">
        <v>26</v>
      </c>
      <c r="D33" s="38" t="s">
        <v>17</v>
      </c>
      <c r="E33" s="39">
        <v>99</v>
      </c>
      <c r="F33" s="39">
        <v>72</v>
      </c>
      <c r="G33" s="39">
        <v>56</v>
      </c>
      <c r="H33" s="40">
        <f t="shared" si="0"/>
        <v>227</v>
      </c>
      <c r="I33" s="39">
        <v>71</v>
      </c>
      <c r="J33" s="39">
        <v>46</v>
      </c>
      <c r="K33" s="39">
        <v>41</v>
      </c>
      <c r="L33" s="40">
        <f t="shared" si="1"/>
        <v>158</v>
      </c>
      <c r="M33" s="41">
        <f t="shared" si="2"/>
        <v>385</v>
      </c>
      <c r="N33" s="42">
        <v>25</v>
      </c>
      <c r="O33" s="42">
        <v>9</v>
      </c>
      <c r="P33" s="42">
        <v>16</v>
      </c>
      <c r="Q33" s="21"/>
      <c r="R33" s="42"/>
      <c r="S33" s="21">
        <f t="shared" si="3"/>
        <v>0</v>
      </c>
      <c r="T33" s="21">
        <v>15.22</v>
      </c>
      <c r="U33" s="21">
        <v>4.0999999999999996</v>
      </c>
    </row>
    <row r="34" spans="1:21">
      <c r="A34" s="21">
        <v>33</v>
      </c>
      <c r="B34" s="38" t="s">
        <v>58</v>
      </c>
      <c r="C34" s="38" t="s">
        <v>19</v>
      </c>
      <c r="D34" s="38" t="s">
        <v>17</v>
      </c>
      <c r="E34" s="39">
        <v>92</v>
      </c>
      <c r="F34" s="39">
        <v>53</v>
      </c>
      <c r="G34" s="39">
        <v>27</v>
      </c>
      <c r="H34" s="40">
        <f t="shared" ref="H34:H65" si="4">SUM(E34:G34)</f>
        <v>172</v>
      </c>
      <c r="I34" s="39">
        <v>83</v>
      </c>
      <c r="J34" s="39">
        <v>45</v>
      </c>
      <c r="K34" s="39">
        <v>37</v>
      </c>
      <c r="L34" s="40">
        <f t="shared" ref="L34:L65" si="5">SUM(I34:K34)</f>
        <v>165</v>
      </c>
      <c r="M34" s="41">
        <f t="shared" ref="M34:M65" si="6">SUM(H34,L34)</f>
        <v>337</v>
      </c>
      <c r="N34" s="42">
        <v>25</v>
      </c>
      <c r="O34" s="42">
        <v>13</v>
      </c>
      <c r="P34" s="42">
        <v>9</v>
      </c>
      <c r="Q34" s="21">
        <v>1140</v>
      </c>
      <c r="R34" s="42" t="s">
        <v>214</v>
      </c>
      <c r="S34" s="21">
        <f t="shared" ref="S34:S65" si="7">IF(R34="Yes",Q34-50,Q34)</f>
        <v>1090</v>
      </c>
      <c r="T34" s="21">
        <v>7.89</v>
      </c>
      <c r="U34" s="21">
        <v>15</v>
      </c>
    </row>
    <row r="35" spans="1:21">
      <c r="A35" s="21">
        <v>34</v>
      </c>
      <c r="B35" s="43" t="s">
        <v>59</v>
      </c>
      <c r="C35" s="43" t="s">
        <v>19</v>
      </c>
      <c r="D35" s="43" t="s">
        <v>17</v>
      </c>
      <c r="E35" s="39">
        <v>86</v>
      </c>
      <c r="F35" s="39">
        <v>39</v>
      </c>
      <c r="G35" s="39">
        <v>8</v>
      </c>
      <c r="H35" s="40">
        <f t="shared" si="4"/>
        <v>133</v>
      </c>
      <c r="I35" s="39">
        <v>0</v>
      </c>
      <c r="J35" s="39">
        <v>0</v>
      </c>
      <c r="K35" s="39">
        <v>0</v>
      </c>
      <c r="L35" s="40">
        <f t="shared" si="5"/>
        <v>0</v>
      </c>
      <c r="M35" s="41">
        <f t="shared" si="6"/>
        <v>133</v>
      </c>
      <c r="N35" s="42"/>
      <c r="O35" s="42"/>
      <c r="P35" s="42"/>
      <c r="Q35" s="21"/>
      <c r="R35" s="42"/>
      <c r="S35" s="21">
        <f t="shared" si="7"/>
        <v>0</v>
      </c>
      <c r="T35" s="21"/>
      <c r="U35" s="21"/>
    </row>
    <row r="36" spans="1:21">
      <c r="A36" s="21">
        <v>35</v>
      </c>
      <c r="B36" s="38" t="s">
        <v>60</v>
      </c>
      <c r="C36" s="38" t="s">
        <v>19</v>
      </c>
      <c r="D36" s="38" t="s">
        <v>17</v>
      </c>
      <c r="E36" s="39">
        <v>91</v>
      </c>
      <c r="F36" s="39">
        <v>72</v>
      </c>
      <c r="G36" s="39">
        <v>49</v>
      </c>
      <c r="H36" s="40">
        <f t="shared" si="4"/>
        <v>212</v>
      </c>
      <c r="I36" s="39">
        <v>88</v>
      </c>
      <c r="J36" s="39">
        <v>69</v>
      </c>
      <c r="K36" s="39">
        <v>34</v>
      </c>
      <c r="L36" s="40">
        <f t="shared" si="5"/>
        <v>191</v>
      </c>
      <c r="M36" s="41">
        <f t="shared" si="6"/>
        <v>403</v>
      </c>
      <c r="N36" s="42">
        <v>55</v>
      </c>
      <c r="O36" s="42"/>
      <c r="P36" s="42">
        <v>11</v>
      </c>
      <c r="Q36" s="21"/>
      <c r="R36" s="42"/>
      <c r="S36" s="21">
        <f t="shared" si="7"/>
        <v>0</v>
      </c>
      <c r="T36" s="21"/>
      <c r="U36" s="21"/>
    </row>
    <row r="37" spans="1:21">
      <c r="A37" s="21">
        <v>36</v>
      </c>
      <c r="B37" s="38" t="s">
        <v>61</v>
      </c>
      <c r="C37" s="38" t="s">
        <v>62</v>
      </c>
      <c r="D37" s="38" t="s">
        <v>17</v>
      </c>
      <c r="E37" s="39">
        <v>90</v>
      </c>
      <c r="F37" s="39">
        <v>52</v>
      </c>
      <c r="G37" s="39">
        <v>9</v>
      </c>
      <c r="H37" s="40">
        <f t="shared" si="4"/>
        <v>151</v>
      </c>
      <c r="I37" s="39">
        <v>0</v>
      </c>
      <c r="J37" s="39">
        <v>0</v>
      </c>
      <c r="K37" s="39">
        <v>0</v>
      </c>
      <c r="L37" s="40">
        <f t="shared" si="5"/>
        <v>0</v>
      </c>
      <c r="M37" s="41">
        <f t="shared" si="6"/>
        <v>151</v>
      </c>
      <c r="N37" s="42"/>
      <c r="O37" s="42"/>
      <c r="P37" s="42"/>
      <c r="Q37" s="21"/>
      <c r="R37" s="42"/>
      <c r="S37" s="21">
        <f t="shared" si="7"/>
        <v>0</v>
      </c>
      <c r="T37" s="21"/>
      <c r="U37" s="21"/>
    </row>
    <row r="38" spans="1:21">
      <c r="A38" s="21">
        <v>37</v>
      </c>
      <c r="B38" s="38" t="s">
        <v>63</v>
      </c>
      <c r="C38" s="38" t="s">
        <v>19</v>
      </c>
      <c r="D38" s="38" t="s">
        <v>17</v>
      </c>
      <c r="E38" s="39">
        <v>78</v>
      </c>
      <c r="F38" s="39">
        <v>70</v>
      </c>
      <c r="G38" s="39">
        <v>18</v>
      </c>
      <c r="H38" s="40">
        <f t="shared" si="4"/>
        <v>166</v>
      </c>
      <c r="I38" s="39">
        <v>76</v>
      </c>
      <c r="J38" s="39">
        <v>59</v>
      </c>
      <c r="K38" s="39">
        <v>28</v>
      </c>
      <c r="L38" s="40">
        <f t="shared" si="5"/>
        <v>163</v>
      </c>
      <c r="M38" s="41">
        <f t="shared" si="6"/>
        <v>329</v>
      </c>
      <c r="N38" s="42"/>
      <c r="O38" s="42"/>
      <c r="P38" s="42">
        <v>6</v>
      </c>
      <c r="Q38" s="21"/>
      <c r="R38" s="42"/>
      <c r="S38" s="21">
        <f t="shared" si="7"/>
        <v>0</v>
      </c>
      <c r="T38" s="21">
        <v>10.199999999999999</v>
      </c>
      <c r="U38" s="21">
        <v>13.26</v>
      </c>
    </row>
    <row r="39" spans="1:21">
      <c r="A39" s="21">
        <v>38</v>
      </c>
      <c r="B39" s="38" t="s">
        <v>64</v>
      </c>
      <c r="C39" s="38" t="s">
        <v>19</v>
      </c>
      <c r="D39" s="38" t="s">
        <v>17</v>
      </c>
      <c r="E39" s="39">
        <v>79</v>
      </c>
      <c r="F39" s="39">
        <v>63</v>
      </c>
      <c r="G39" s="39">
        <v>34</v>
      </c>
      <c r="H39" s="40">
        <f t="shared" si="4"/>
        <v>176</v>
      </c>
      <c r="I39" s="39">
        <v>72</v>
      </c>
      <c r="J39" s="39">
        <v>45</v>
      </c>
      <c r="K39" s="39">
        <v>57</v>
      </c>
      <c r="L39" s="40">
        <f t="shared" si="5"/>
        <v>174</v>
      </c>
      <c r="M39" s="41">
        <f t="shared" si="6"/>
        <v>350</v>
      </c>
      <c r="N39" s="42">
        <v>20</v>
      </c>
      <c r="O39" s="42">
        <v>11</v>
      </c>
      <c r="P39" s="42">
        <v>10</v>
      </c>
      <c r="Q39" s="21">
        <v>1355</v>
      </c>
      <c r="R39" s="42" t="s">
        <v>160</v>
      </c>
      <c r="S39" s="21">
        <f t="shared" si="7"/>
        <v>1355</v>
      </c>
      <c r="T39" s="21">
        <v>7.2</v>
      </c>
      <c r="U39" s="21">
        <v>10.44</v>
      </c>
    </row>
    <row r="40" spans="1:21">
      <c r="A40" s="21">
        <v>39</v>
      </c>
      <c r="B40" s="38" t="s">
        <v>65</v>
      </c>
      <c r="C40" s="38" t="s">
        <v>66</v>
      </c>
      <c r="D40" s="38" t="s">
        <v>17</v>
      </c>
      <c r="E40" s="39">
        <v>95</v>
      </c>
      <c r="F40" s="39">
        <v>75</v>
      </c>
      <c r="G40" s="39">
        <v>53</v>
      </c>
      <c r="H40" s="40">
        <f t="shared" si="4"/>
        <v>223</v>
      </c>
      <c r="I40" s="39">
        <v>99</v>
      </c>
      <c r="J40" s="39">
        <v>94</v>
      </c>
      <c r="K40" s="39">
        <v>60</v>
      </c>
      <c r="L40" s="40">
        <f t="shared" si="5"/>
        <v>253</v>
      </c>
      <c r="M40" s="41">
        <f t="shared" si="6"/>
        <v>476</v>
      </c>
      <c r="N40" s="42">
        <v>45</v>
      </c>
      <c r="O40" s="42">
        <v>11</v>
      </c>
      <c r="P40" s="42">
        <v>13</v>
      </c>
      <c r="Q40" s="21">
        <v>1212</v>
      </c>
      <c r="R40" s="42" t="s">
        <v>160</v>
      </c>
      <c r="S40" s="21">
        <f t="shared" si="7"/>
        <v>1212</v>
      </c>
      <c r="T40" s="21">
        <v>7.88</v>
      </c>
      <c r="U40" s="21">
        <v>22.63</v>
      </c>
    </row>
    <row r="41" spans="1:21">
      <c r="A41" s="21">
        <v>40</v>
      </c>
      <c r="B41" s="38" t="s">
        <v>67</v>
      </c>
      <c r="C41" s="38" t="s">
        <v>19</v>
      </c>
      <c r="D41" s="38" t="s">
        <v>17</v>
      </c>
      <c r="E41" s="39">
        <v>50</v>
      </c>
      <c r="F41" s="39">
        <v>64</v>
      </c>
      <c r="G41" s="39">
        <v>20</v>
      </c>
      <c r="H41" s="40">
        <f t="shared" si="4"/>
        <v>134</v>
      </c>
      <c r="I41" s="39">
        <v>74</v>
      </c>
      <c r="J41" s="39">
        <v>42</v>
      </c>
      <c r="K41" s="39">
        <v>41</v>
      </c>
      <c r="L41" s="40">
        <f t="shared" si="5"/>
        <v>157</v>
      </c>
      <c r="M41" s="41">
        <f t="shared" si="6"/>
        <v>291</v>
      </c>
      <c r="N41" s="42">
        <v>30</v>
      </c>
      <c r="O41" s="42">
        <v>10</v>
      </c>
      <c r="P41" s="42">
        <v>8</v>
      </c>
      <c r="Q41" s="21">
        <v>1025</v>
      </c>
      <c r="R41" s="42" t="s">
        <v>160</v>
      </c>
      <c r="S41" s="21">
        <f t="shared" si="7"/>
        <v>1025</v>
      </c>
      <c r="T41" s="21"/>
      <c r="U41" s="21">
        <v>16.87</v>
      </c>
    </row>
    <row r="42" spans="1:21">
      <c r="A42" s="21">
        <v>41</v>
      </c>
      <c r="B42" s="38" t="s">
        <v>68</v>
      </c>
      <c r="C42" s="38" t="s">
        <v>26</v>
      </c>
      <c r="D42" s="38" t="s">
        <v>17</v>
      </c>
      <c r="E42" s="39">
        <v>89</v>
      </c>
      <c r="F42" s="39">
        <v>90</v>
      </c>
      <c r="G42" s="39">
        <v>49</v>
      </c>
      <c r="H42" s="40">
        <f t="shared" si="4"/>
        <v>228</v>
      </c>
      <c r="I42" s="39">
        <v>83</v>
      </c>
      <c r="J42" s="39">
        <v>82</v>
      </c>
      <c r="K42" s="39">
        <v>54</v>
      </c>
      <c r="L42" s="40">
        <f t="shared" si="5"/>
        <v>219</v>
      </c>
      <c r="M42" s="41">
        <f t="shared" si="6"/>
        <v>447</v>
      </c>
      <c r="N42" s="42">
        <v>35</v>
      </c>
      <c r="O42" s="42"/>
      <c r="P42" s="42">
        <v>13</v>
      </c>
      <c r="Q42" s="21"/>
      <c r="R42" s="42"/>
      <c r="S42" s="21">
        <f t="shared" si="7"/>
        <v>0</v>
      </c>
      <c r="T42" s="21">
        <v>10.42</v>
      </c>
      <c r="U42" s="21">
        <v>7.75</v>
      </c>
    </row>
    <row r="43" spans="1:21">
      <c r="A43" s="21">
        <v>42</v>
      </c>
      <c r="B43" s="38" t="s">
        <v>69</v>
      </c>
      <c r="C43" s="38" t="s">
        <v>43</v>
      </c>
      <c r="D43" s="38" t="s">
        <v>17</v>
      </c>
      <c r="E43" s="39">
        <v>88</v>
      </c>
      <c r="F43" s="39">
        <v>62</v>
      </c>
      <c r="G43" s="39">
        <v>35</v>
      </c>
      <c r="H43" s="40">
        <f t="shared" si="4"/>
        <v>185</v>
      </c>
      <c r="I43" s="39">
        <v>56</v>
      </c>
      <c r="J43" s="39">
        <v>33</v>
      </c>
      <c r="K43" s="39">
        <v>27</v>
      </c>
      <c r="L43" s="40">
        <f t="shared" si="5"/>
        <v>116</v>
      </c>
      <c r="M43" s="41">
        <f t="shared" si="6"/>
        <v>301</v>
      </c>
      <c r="N43" s="42"/>
      <c r="O43" s="42"/>
      <c r="P43" s="42"/>
      <c r="Q43" s="21">
        <v>2000</v>
      </c>
      <c r="R43" s="42" t="s">
        <v>160</v>
      </c>
      <c r="S43" s="21">
        <f t="shared" si="7"/>
        <v>2000</v>
      </c>
      <c r="T43" s="21"/>
      <c r="U43" s="21"/>
    </row>
    <row r="44" spans="1:21">
      <c r="A44" s="21">
        <v>43</v>
      </c>
      <c r="B44" s="38" t="s">
        <v>70</v>
      </c>
      <c r="C44" s="38" t="s">
        <v>26</v>
      </c>
      <c r="D44" s="38" t="s">
        <v>17</v>
      </c>
      <c r="E44" s="39">
        <v>56</v>
      </c>
      <c r="F44" s="39">
        <v>36</v>
      </c>
      <c r="G44" s="39">
        <v>33</v>
      </c>
      <c r="H44" s="40">
        <f t="shared" si="4"/>
        <v>125</v>
      </c>
      <c r="I44" s="39">
        <v>76</v>
      </c>
      <c r="J44" s="39">
        <v>76</v>
      </c>
      <c r="K44" s="39">
        <v>37</v>
      </c>
      <c r="L44" s="40">
        <f t="shared" si="5"/>
        <v>189</v>
      </c>
      <c r="M44" s="41">
        <f t="shared" si="6"/>
        <v>314</v>
      </c>
      <c r="N44" s="42">
        <v>30</v>
      </c>
      <c r="O44" s="42">
        <v>15</v>
      </c>
      <c r="P44" s="42">
        <v>10</v>
      </c>
      <c r="Q44" s="21">
        <v>914</v>
      </c>
      <c r="R44" s="42" t="s">
        <v>214</v>
      </c>
      <c r="S44" s="21">
        <f t="shared" si="7"/>
        <v>864</v>
      </c>
      <c r="T44" s="21">
        <v>9.27</v>
      </c>
      <c r="U44" s="21"/>
    </row>
    <row r="45" spans="1:21">
      <c r="A45" s="21">
        <v>44</v>
      </c>
      <c r="B45" s="38" t="s">
        <v>71</v>
      </c>
      <c r="C45" s="38" t="s">
        <v>43</v>
      </c>
      <c r="D45" s="38" t="s">
        <v>17</v>
      </c>
      <c r="E45" s="39">
        <v>96</v>
      </c>
      <c r="F45" s="39">
        <v>71</v>
      </c>
      <c r="G45" s="39">
        <v>46</v>
      </c>
      <c r="H45" s="40">
        <f t="shared" si="4"/>
        <v>213</v>
      </c>
      <c r="I45" s="39">
        <v>93</v>
      </c>
      <c r="J45" s="39">
        <v>73</v>
      </c>
      <c r="K45" s="39">
        <v>62</v>
      </c>
      <c r="L45" s="40">
        <f t="shared" si="5"/>
        <v>228</v>
      </c>
      <c r="M45" s="41">
        <f t="shared" si="6"/>
        <v>441</v>
      </c>
      <c r="N45" s="42">
        <v>30</v>
      </c>
      <c r="O45" s="42">
        <v>9</v>
      </c>
      <c r="P45" s="42">
        <v>11</v>
      </c>
      <c r="Q45" s="21">
        <v>1259</v>
      </c>
      <c r="R45" s="42" t="s">
        <v>214</v>
      </c>
      <c r="S45" s="21">
        <f t="shared" si="7"/>
        <v>1209</v>
      </c>
      <c r="T45" s="21"/>
      <c r="U45" s="21"/>
    </row>
    <row r="46" spans="1:21">
      <c r="A46" s="21">
        <v>45</v>
      </c>
      <c r="B46" s="38" t="s">
        <v>72</v>
      </c>
      <c r="C46" s="38" t="s">
        <v>19</v>
      </c>
      <c r="D46" s="38" t="s">
        <v>17</v>
      </c>
      <c r="E46" s="39">
        <v>0</v>
      </c>
      <c r="F46" s="39">
        <v>0</v>
      </c>
      <c r="G46" s="39">
        <v>0</v>
      </c>
      <c r="H46" s="40">
        <f t="shared" si="4"/>
        <v>0</v>
      </c>
      <c r="I46" s="39">
        <v>0</v>
      </c>
      <c r="J46" s="39">
        <v>0</v>
      </c>
      <c r="K46" s="39">
        <v>0</v>
      </c>
      <c r="L46" s="40">
        <f t="shared" si="5"/>
        <v>0</v>
      </c>
      <c r="M46" s="41">
        <f t="shared" si="6"/>
        <v>0</v>
      </c>
      <c r="N46" s="42"/>
      <c r="O46" s="42"/>
      <c r="P46" s="42"/>
      <c r="Q46" s="21"/>
      <c r="R46" s="42"/>
      <c r="S46" s="21">
        <f t="shared" si="7"/>
        <v>0</v>
      </c>
      <c r="T46" s="21"/>
      <c r="U46" s="21"/>
    </row>
    <row r="47" spans="1:21">
      <c r="A47" s="21">
        <v>46</v>
      </c>
      <c r="B47" s="38" t="s">
        <v>73</v>
      </c>
      <c r="C47" s="38" t="s">
        <v>26</v>
      </c>
      <c r="D47" s="38" t="s">
        <v>17</v>
      </c>
      <c r="E47" s="39">
        <v>84</v>
      </c>
      <c r="F47" s="39">
        <v>39</v>
      </c>
      <c r="G47" s="39">
        <v>32</v>
      </c>
      <c r="H47" s="40">
        <f t="shared" si="4"/>
        <v>155</v>
      </c>
      <c r="I47" s="39">
        <v>83</v>
      </c>
      <c r="J47" s="39">
        <v>68</v>
      </c>
      <c r="K47" s="39">
        <v>54</v>
      </c>
      <c r="L47" s="40">
        <f t="shared" si="5"/>
        <v>205</v>
      </c>
      <c r="M47" s="41">
        <f t="shared" si="6"/>
        <v>360</v>
      </c>
      <c r="N47" s="42">
        <v>15</v>
      </c>
      <c r="O47" s="42">
        <v>14</v>
      </c>
      <c r="P47" s="42">
        <v>12</v>
      </c>
      <c r="Q47" s="21">
        <v>1083</v>
      </c>
      <c r="R47" s="42" t="s">
        <v>214</v>
      </c>
      <c r="S47" s="21">
        <f t="shared" si="7"/>
        <v>1033</v>
      </c>
      <c r="T47" s="21">
        <v>13.85</v>
      </c>
      <c r="U47" s="21">
        <v>16</v>
      </c>
    </row>
    <row r="48" spans="1:21">
      <c r="A48" s="21">
        <v>47</v>
      </c>
      <c r="B48" s="43" t="s">
        <v>74</v>
      </c>
      <c r="C48" s="43" t="s">
        <v>53</v>
      </c>
      <c r="D48" s="38" t="s">
        <v>17</v>
      </c>
      <c r="E48" s="39">
        <v>0</v>
      </c>
      <c r="F48" s="39">
        <v>0</v>
      </c>
      <c r="G48" s="39">
        <v>0</v>
      </c>
      <c r="H48" s="40">
        <f t="shared" si="4"/>
        <v>0</v>
      </c>
      <c r="I48" s="39">
        <v>0</v>
      </c>
      <c r="J48" s="39">
        <v>0</v>
      </c>
      <c r="K48" s="39">
        <v>0</v>
      </c>
      <c r="L48" s="40">
        <f t="shared" si="5"/>
        <v>0</v>
      </c>
      <c r="M48" s="41">
        <f t="shared" si="6"/>
        <v>0</v>
      </c>
      <c r="N48" s="42"/>
      <c r="O48" s="42"/>
      <c r="P48" s="42"/>
      <c r="Q48" s="21"/>
      <c r="R48" s="42"/>
      <c r="S48" s="21">
        <f t="shared" si="7"/>
        <v>0</v>
      </c>
      <c r="T48" s="21"/>
      <c r="U48" s="21"/>
    </row>
    <row r="49" spans="1:21">
      <c r="A49" s="21">
        <v>48</v>
      </c>
      <c r="B49" s="38" t="s">
        <v>75</v>
      </c>
      <c r="C49" s="38" t="s">
        <v>19</v>
      </c>
      <c r="D49" s="38" t="s">
        <v>17</v>
      </c>
      <c r="E49" s="39">
        <v>86</v>
      </c>
      <c r="F49" s="39">
        <v>78</v>
      </c>
      <c r="G49" s="39">
        <v>37</v>
      </c>
      <c r="H49" s="40">
        <f t="shared" si="4"/>
        <v>201</v>
      </c>
      <c r="I49" s="39">
        <v>83</v>
      </c>
      <c r="J49" s="39">
        <v>55</v>
      </c>
      <c r="K49" s="39">
        <v>34</v>
      </c>
      <c r="L49" s="40">
        <f t="shared" si="5"/>
        <v>172</v>
      </c>
      <c r="M49" s="41">
        <f t="shared" si="6"/>
        <v>373</v>
      </c>
      <c r="N49" s="42"/>
      <c r="O49" s="42">
        <v>10</v>
      </c>
      <c r="P49" s="42"/>
      <c r="Q49" s="21"/>
      <c r="R49" s="42"/>
      <c r="S49" s="21">
        <f t="shared" si="7"/>
        <v>0</v>
      </c>
      <c r="T49" s="21"/>
      <c r="U49" s="21"/>
    </row>
    <row r="50" spans="1:21">
      <c r="A50" s="21">
        <v>49</v>
      </c>
      <c r="B50" s="38" t="s">
        <v>76</v>
      </c>
      <c r="C50" s="38" t="s">
        <v>24</v>
      </c>
      <c r="D50" s="38" t="s">
        <v>17</v>
      </c>
      <c r="E50" s="39">
        <v>96</v>
      </c>
      <c r="F50" s="39">
        <v>91</v>
      </c>
      <c r="G50" s="39">
        <v>68</v>
      </c>
      <c r="H50" s="40">
        <f t="shared" si="4"/>
        <v>255</v>
      </c>
      <c r="I50" s="39">
        <v>93</v>
      </c>
      <c r="J50" s="39">
        <v>92</v>
      </c>
      <c r="K50" s="39">
        <v>80</v>
      </c>
      <c r="L50" s="40">
        <f t="shared" si="5"/>
        <v>265</v>
      </c>
      <c r="M50" s="41">
        <f t="shared" si="6"/>
        <v>520</v>
      </c>
      <c r="N50" s="42">
        <v>70</v>
      </c>
      <c r="O50" s="42">
        <v>21</v>
      </c>
      <c r="P50" s="42"/>
      <c r="Q50" s="21">
        <v>955</v>
      </c>
      <c r="R50" s="42" t="s">
        <v>214</v>
      </c>
      <c r="S50" s="21">
        <f t="shared" si="7"/>
        <v>905</v>
      </c>
      <c r="T50" s="21"/>
      <c r="U50" s="21">
        <v>22.52</v>
      </c>
    </row>
    <row r="51" spans="1:21">
      <c r="A51" s="21">
        <v>50</v>
      </c>
      <c r="B51" s="38" t="s">
        <v>77</v>
      </c>
      <c r="C51" s="38" t="s">
        <v>26</v>
      </c>
      <c r="D51" s="38" t="s">
        <v>17</v>
      </c>
      <c r="E51" s="39">
        <v>89</v>
      </c>
      <c r="F51" s="39">
        <v>54</v>
      </c>
      <c r="G51" s="39">
        <v>22</v>
      </c>
      <c r="H51" s="40">
        <f t="shared" si="4"/>
        <v>165</v>
      </c>
      <c r="I51" s="39">
        <v>91</v>
      </c>
      <c r="J51" s="39">
        <v>82</v>
      </c>
      <c r="K51" s="39">
        <v>49</v>
      </c>
      <c r="L51" s="40">
        <f t="shared" si="5"/>
        <v>222</v>
      </c>
      <c r="M51" s="41">
        <f t="shared" si="6"/>
        <v>387</v>
      </c>
      <c r="N51" s="42">
        <v>30</v>
      </c>
      <c r="O51" s="42">
        <v>13</v>
      </c>
      <c r="P51" s="42">
        <v>12</v>
      </c>
      <c r="Q51" s="21">
        <v>2000</v>
      </c>
      <c r="R51" s="42" t="s">
        <v>160</v>
      </c>
      <c r="S51" s="21">
        <f t="shared" si="7"/>
        <v>2000</v>
      </c>
      <c r="T51" s="21">
        <v>9.31</v>
      </c>
      <c r="U51" s="55"/>
    </row>
    <row r="52" spans="1:21">
      <c r="A52" s="21">
        <v>51</v>
      </c>
      <c r="B52" s="38" t="s">
        <v>78</v>
      </c>
      <c r="C52" s="38" t="s">
        <v>19</v>
      </c>
      <c r="D52" s="38" t="s">
        <v>17</v>
      </c>
      <c r="E52" s="39">
        <v>82</v>
      </c>
      <c r="F52" s="39">
        <v>73</v>
      </c>
      <c r="G52" s="39">
        <v>47</v>
      </c>
      <c r="H52" s="40">
        <f t="shared" si="4"/>
        <v>202</v>
      </c>
      <c r="I52" s="39">
        <v>75</v>
      </c>
      <c r="J52" s="39">
        <v>57</v>
      </c>
      <c r="K52" s="39">
        <v>57</v>
      </c>
      <c r="L52" s="40">
        <f t="shared" si="5"/>
        <v>189</v>
      </c>
      <c r="M52" s="41">
        <f t="shared" si="6"/>
        <v>391</v>
      </c>
      <c r="N52" s="42">
        <v>25</v>
      </c>
      <c r="O52" s="42">
        <v>10</v>
      </c>
      <c r="P52" s="42">
        <v>13</v>
      </c>
      <c r="Q52" s="21"/>
      <c r="R52" s="42"/>
      <c r="S52" s="21">
        <f t="shared" si="7"/>
        <v>0</v>
      </c>
      <c r="T52" s="21"/>
      <c r="U52" s="21"/>
    </row>
    <row r="53" spans="1:21">
      <c r="A53" s="21">
        <v>52</v>
      </c>
      <c r="B53" s="38" t="s">
        <v>79</v>
      </c>
      <c r="C53" s="38" t="s">
        <v>26</v>
      </c>
      <c r="D53" s="38" t="s">
        <v>17</v>
      </c>
      <c r="E53" s="39">
        <v>85</v>
      </c>
      <c r="F53" s="39">
        <v>35</v>
      </c>
      <c r="G53" s="39">
        <v>20</v>
      </c>
      <c r="H53" s="40">
        <f t="shared" si="4"/>
        <v>140</v>
      </c>
      <c r="I53" s="39">
        <v>65</v>
      </c>
      <c r="J53" s="39">
        <v>56</v>
      </c>
      <c r="K53" s="39">
        <v>21</v>
      </c>
      <c r="L53" s="40">
        <f t="shared" si="5"/>
        <v>142</v>
      </c>
      <c r="M53" s="41">
        <f t="shared" si="6"/>
        <v>282</v>
      </c>
      <c r="N53" s="42">
        <v>15</v>
      </c>
      <c r="O53" s="42"/>
      <c r="P53" s="42">
        <v>7</v>
      </c>
      <c r="Q53" s="21"/>
      <c r="R53" s="42"/>
      <c r="S53" s="21">
        <f t="shared" si="7"/>
        <v>0</v>
      </c>
      <c r="T53" s="21">
        <v>8</v>
      </c>
      <c r="U53" s="21">
        <v>13.8</v>
      </c>
    </row>
    <row r="54" spans="1:21">
      <c r="A54" s="21">
        <v>53</v>
      </c>
      <c r="B54" s="38" t="s">
        <v>80</v>
      </c>
      <c r="C54" s="38" t="s">
        <v>56</v>
      </c>
      <c r="D54" s="38" t="s">
        <v>17</v>
      </c>
      <c r="E54" s="39">
        <v>83</v>
      </c>
      <c r="F54" s="39">
        <v>71</v>
      </c>
      <c r="G54" s="39">
        <v>47</v>
      </c>
      <c r="H54" s="40">
        <f t="shared" si="4"/>
        <v>201</v>
      </c>
      <c r="I54" s="39">
        <v>84</v>
      </c>
      <c r="J54" s="39">
        <v>63</v>
      </c>
      <c r="K54" s="39">
        <v>58</v>
      </c>
      <c r="L54" s="40">
        <f t="shared" si="5"/>
        <v>205</v>
      </c>
      <c r="M54" s="41">
        <f t="shared" si="6"/>
        <v>406</v>
      </c>
      <c r="N54" s="42"/>
      <c r="O54" s="42"/>
      <c r="P54" s="42">
        <v>15</v>
      </c>
      <c r="Q54" s="21">
        <v>1030</v>
      </c>
      <c r="R54" s="42" t="s">
        <v>214</v>
      </c>
      <c r="S54" s="21">
        <f t="shared" si="7"/>
        <v>980</v>
      </c>
      <c r="T54" s="21"/>
      <c r="U54" s="21"/>
    </row>
    <row r="55" spans="1:21">
      <c r="A55" s="21">
        <v>54</v>
      </c>
      <c r="B55" s="43" t="s">
        <v>81</v>
      </c>
      <c r="C55" s="43" t="s">
        <v>19</v>
      </c>
      <c r="D55" s="43" t="s">
        <v>17</v>
      </c>
      <c r="E55" s="39">
        <v>63</v>
      </c>
      <c r="F55" s="39">
        <v>37</v>
      </c>
      <c r="G55" s="39">
        <v>20</v>
      </c>
      <c r="H55" s="40">
        <f t="shared" si="4"/>
        <v>120</v>
      </c>
      <c r="I55" s="39">
        <v>87</v>
      </c>
      <c r="J55" s="39">
        <v>52</v>
      </c>
      <c r="K55" s="39">
        <v>40</v>
      </c>
      <c r="L55" s="40">
        <f t="shared" si="5"/>
        <v>179</v>
      </c>
      <c r="M55" s="41">
        <f t="shared" si="6"/>
        <v>299</v>
      </c>
      <c r="N55" s="42">
        <v>30</v>
      </c>
      <c r="O55" s="42"/>
      <c r="P55" s="42">
        <v>9</v>
      </c>
      <c r="Q55" s="21"/>
      <c r="R55" s="42"/>
      <c r="S55" s="21">
        <f t="shared" si="7"/>
        <v>0</v>
      </c>
      <c r="T55" s="21"/>
      <c r="U55" s="21"/>
    </row>
    <row r="56" spans="1:21">
      <c r="A56" s="21">
        <v>55</v>
      </c>
      <c r="B56" s="38" t="s">
        <v>82</v>
      </c>
      <c r="C56" s="38" t="s">
        <v>19</v>
      </c>
      <c r="D56" s="38" t="s">
        <v>17</v>
      </c>
      <c r="E56" s="39">
        <v>68</v>
      </c>
      <c r="F56" s="39">
        <v>16</v>
      </c>
      <c r="G56" s="39">
        <v>34</v>
      </c>
      <c r="H56" s="40">
        <f t="shared" si="4"/>
        <v>118</v>
      </c>
      <c r="I56" s="39">
        <v>81</v>
      </c>
      <c r="J56" s="39">
        <v>47</v>
      </c>
      <c r="K56" s="39">
        <v>59</v>
      </c>
      <c r="L56" s="40">
        <f t="shared" si="5"/>
        <v>187</v>
      </c>
      <c r="M56" s="41">
        <f t="shared" si="6"/>
        <v>305</v>
      </c>
      <c r="N56" s="42">
        <v>-5</v>
      </c>
      <c r="O56" s="42">
        <v>12</v>
      </c>
      <c r="P56" s="42">
        <v>14</v>
      </c>
      <c r="Q56" s="21">
        <v>2000</v>
      </c>
      <c r="R56" s="42" t="s">
        <v>160</v>
      </c>
      <c r="S56" s="21">
        <f t="shared" si="7"/>
        <v>2000</v>
      </c>
      <c r="T56" s="21">
        <v>14.1</v>
      </c>
      <c r="U56" s="21">
        <v>13.31</v>
      </c>
    </row>
    <row r="57" spans="1:21">
      <c r="A57" s="21">
        <v>56</v>
      </c>
      <c r="B57" s="38" t="s">
        <v>83</v>
      </c>
      <c r="C57" s="38" t="s">
        <v>19</v>
      </c>
      <c r="D57" s="38" t="s">
        <v>17</v>
      </c>
      <c r="E57" s="39">
        <v>93</v>
      </c>
      <c r="F57" s="39">
        <v>64</v>
      </c>
      <c r="G57" s="39">
        <v>57</v>
      </c>
      <c r="H57" s="40">
        <f t="shared" si="4"/>
        <v>214</v>
      </c>
      <c r="I57" s="39">
        <v>88</v>
      </c>
      <c r="J57" s="39">
        <v>93</v>
      </c>
      <c r="K57" s="39">
        <v>62</v>
      </c>
      <c r="L57" s="40">
        <f t="shared" si="5"/>
        <v>243</v>
      </c>
      <c r="M57" s="41">
        <f t="shared" si="6"/>
        <v>457</v>
      </c>
      <c r="N57" s="42">
        <v>55</v>
      </c>
      <c r="O57" s="42">
        <v>12</v>
      </c>
      <c r="P57" s="42">
        <v>9</v>
      </c>
      <c r="Q57" s="21">
        <v>1217</v>
      </c>
      <c r="R57" s="42" t="s">
        <v>160</v>
      </c>
      <c r="S57" s="21">
        <f t="shared" si="7"/>
        <v>1217</v>
      </c>
      <c r="T57" s="21"/>
      <c r="U57" s="21"/>
    </row>
    <row r="58" spans="1:21">
      <c r="A58" s="21">
        <v>57</v>
      </c>
      <c r="B58" s="38" t="s">
        <v>84</v>
      </c>
      <c r="C58" s="38" t="s">
        <v>56</v>
      </c>
      <c r="D58" s="38" t="s">
        <v>17</v>
      </c>
      <c r="E58" s="39">
        <v>68</v>
      </c>
      <c r="F58" s="39">
        <v>42</v>
      </c>
      <c r="G58" s="39">
        <v>10</v>
      </c>
      <c r="H58" s="40">
        <f t="shared" si="4"/>
        <v>120</v>
      </c>
      <c r="I58" s="39">
        <v>65</v>
      </c>
      <c r="J58" s="39">
        <v>28</v>
      </c>
      <c r="K58" s="39">
        <v>21</v>
      </c>
      <c r="L58" s="40">
        <f t="shared" si="5"/>
        <v>114</v>
      </c>
      <c r="M58" s="41">
        <f t="shared" si="6"/>
        <v>234</v>
      </c>
      <c r="N58" s="42">
        <v>0</v>
      </c>
      <c r="O58" s="42">
        <v>3</v>
      </c>
      <c r="P58" s="42">
        <v>7</v>
      </c>
      <c r="Q58" s="21">
        <v>1346</v>
      </c>
      <c r="R58" s="42" t="s">
        <v>214</v>
      </c>
      <c r="S58" s="21">
        <f t="shared" si="7"/>
        <v>1296</v>
      </c>
      <c r="T58" s="21"/>
      <c r="U58" s="21"/>
    </row>
    <row r="59" spans="1:21">
      <c r="A59" s="21">
        <v>58</v>
      </c>
      <c r="B59" s="38" t="s">
        <v>85</v>
      </c>
      <c r="C59" s="38" t="s">
        <v>19</v>
      </c>
      <c r="D59" s="38" t="s">
        <v>17</v>
      </c>
      <c r="E59" s="39">
        <v>62</v>
      </c>
      <c r="F59" s="39">
        <v>38</v>
      </c>
      <c r="G59" s="39">
        <v>18</v>
      </c>
      <c r="H59" s="40">
        <f t="shared" si="4"/>
        <v>118</v>
      </c>
      <c r="I59" s="39">
        <v>70</v>
      </c>
      <c r="J59" s="39">
        <v>57</v>
      </c>
      <c r="K59" s="39">
        <v>36</v>
      </c>
      <c r="L59" s="40">
        <f t="shared" si="5"/>
        <v>163</v>
      </c>
      <c r="M59" s="41">
        <f t="shared" si="6"/>
        <v>281</v>
      </c>
      <c r="N59" s="42"/>
      <c r="O59" s="42">
        <v>7</v>
      </c>
      <c r="P59" s="42"/>
      <c r="Q59" s="21"/>
      <c r="R59" s="42"/>
      <c r="S59" s="21">
        <f t="shared" si="7"/>
        <v>0</v>
      </c>
      <c r="T59" s="21"/>
      <c r="U59" s="21"/>
    </row>
    <row r="60" spans="1:21">
      <c r="A60" s="21">
        <v>59</v>
      </c>
      <c r="B60" s="38" t="s">
        <v>86</v>
      </c>
      <c r="C60" s="38" t="s">
        <v>53</v>
      </c>
      <c r="D60" s="38" t="s">
        <v>17</v>
      </c>
      <c r="E60" s="39">
        <v>56</v>
      </c>
      <c r="F60" s="39">
        <v>42</v>
      </c>
      <c r="G60" s="39">
        <v>7</v>
      </c>
      <c r="H60" s="40">
        <f t="shared" si="4"/>
        <v>105</v>
      </c>
      <c r="I60" s="39">
        <v>49</v>
      </c>
      <c r="J60" s="39">
        <v>43</v>
      </c>
      <c r="K60" s="39">
        <v>29</v>
      </c>
      <c r="L60" s="40">
        <f t="shared" si="5"/>
        <v>121</v>
      </c>
      <c r="M60" s="41">
        <f t="shared" si="6"/>
        <v>226</v>
      </c>
      <c r="N60" s="42">
        <v>10</v>
      </c>
      <c r="O60" s="42">
        <v>6</v>
      </c>
      <c r="P60" s="42">
        <v>10</v>
      </c>
      <c r="Q60" s="21">
        <v>2000</v>
      </c>
      <c r="R60" s="42" t="s">
        <v>160</v>
      </c>
      <c r="S60" s="21">
        <f t="shared" si="7"/>
        <v>2000</v>
      </c>
      <c r="T60" s="21">
        <v>4.7</v>
      </c>
      <c r="U60" s="21">
        <v>7.42</v>
      </c>
    </row>
    <row r="61" spans="1:21">
      <c r="A61" s="21">
        <v>60</v>
      </c>
      <c r="B61" s="38" t="s">
        <v>87</v>
      </c>
      <c r="C61" s="38" t="s">
        <v>19</v>
      </c>
      <c r="D61" s="38" t="s">
        <v>17</v>
      </c>
      <c r="E61" s="39">
        <v>66</v>
      </c>
      <c r="F61" s="39">
        <v>44</v>
      </c>
      <c r="G61" s="39">
        <v>2</v>
      </c>
      <c r="H61" s="40">
        <f t="shared" si="4"/>
        <v>112</v>
      </c>
      <c r="I61" s="39">
        <v>43</v>
      </c>
      <c r="J61" s="39">
        <v>12</v>
      </c>
      <c r="K61" s="39">
        <v>23</v>
      </c>
      <c r="L61" s="40">
        <f t="shared" si="5"/>
        <v>78</v>
      </c>
      <c r="M61" s="41">
        <f t="shared" si="6"/>
        <v>190</v>
      </c>
      <c r="N61" s="42">
        <v>10</v>
      </c>
      <c r="O61" s="42"/>
      <c r="P61" s="42">
        <v>9</v>
      </c>
      <c r="Q61" s="21"/>
      <c r="R61" s="42"/>
      <c r="S61" s="21">
        <f t="shared" si="7"/>
        <v>0</v>
      </c>
      <c r="T61" s="21"/>
      <c r="U61" s="21"/>
    </row>
    <row r="62" spans="1:21">
      <c r="A62" s="21">
        <v>61</v>
      </c>
      <c r="B62" s="38" t="s">
        <v>88</v>
      </c>
      <c r="C62" s="38" t="s">
        <v>19</v>
      </c>
      <c r="D62" s="38" t="s">
        <v>17</v>
      </c>
      <c r="E62" s="39">
        <v>84</v>
      </c>
      <c r="F62" s="39">
        <v>56</v>
      </c>
      <c r="G62" s="39">
        <v>10</v>
      </c>
      <c r="H62" s="40">
        <f t="shared" si="4"/>
        <v>150</v>
      </c>
      <c r="I62" s="39">
        <v>64</v>
      </c>
      <c r="J62" s="39">
        <v>40</v>
      </c>
      <c r="K62" s="39">
        <v>34</v>
      </c>
      <c r="L62" s="40">
        <f t="shared" si="5"/>
        <v>138</v>
      </c>
      <c r="M62" s="41">
        <f t="shared" si="6"/>
        <v>288</v>
      </c>
      <c r="N62" s="42">
        <v>10</v>
      </c>
      <c r="O62" s="42"/>
      <c r="P62" s="42">
        <v>12</v>
      </c>
      <c r="Q62" s="21">
        <v>1327</v>
      </c>
      <c r="R62" s="42" t="s">
        <v>160</v>
      </c>
      <c r="S62" s="21">
        <f t="shared" si="7"/>
        <v>1327</v>
      </c>
      <c r="T62" s="21"/>
      <c r="U62" s="21"/>
    </row>
    <row r="63" spans="1:21">
      <c r="A63" s="21">
        <v>62</v>
      </c>
      <c r="B63" s="38" t="s">
        <v>89</v>
      </c>
      <c r="C63" s="43" t="s">
        <v>16</v>
      </c>
      <c r="D63" s="43" t="s">
        <v>17</v>
      </c>
      <c r="E63" s="39">
        <v>88</v>
      </c>
      <c r="F63" s="39">
        <v>83</v>
      </c>
      <c r="G63" s="39">
        <v>66</v>
      </c>
      <c r="H63" s="40">
        <f t="shared" si="4"/>
        <v>237</v>
      </c>
      <c r="I63" s="39">
        <v>94</v>
      </c>
      <c r="J63" s="39">
        <v>79</v>
      </c>
      <c r="K63" s="39">
        <v>72</v>
      </c>
      <c r="L63" s="40">
        <f t="shared" si="5"/>
        <v>245</v>
      </c>
      <c r="M63" s="41">
        <f t="shared" si="6"/>
        <v>482</v>
      </c>
      <c r="N63" s="42">
        <v>40</v>
      </c>
      <c r="O63" s="42">
        <v>11</v>
      </c>
      <c r="P63" s="42">
        <v>18</v>
      </c>
      <c r="Q63" s="21">
        <v>1130</v>
      </c>
      <c r="R63" s="42" t="s">
        <v>214</v>
      </c>
      <c r="S63" s="21">
        <f t="shared" si="7"/>
        <v>1080</v>
      </c>
      <c r="T63" s="21">
        <v>14.32</v>
      </c>
      <c r="U63" s="21">
        <v>19.21</v>
      </c>
    </row>
    <row r="64" spans="1:21">
      <c r="A64" s="21">
        <v>63</v>
      </c>
      <c r="B64" s="38" t="s">
        <v>90</v>
      </c>
      <c r="C64" s="38" t="s">
        <v>19</v>
      </c>
      <c r="D64" s="38" t="s">
        <v>17</v>
      </c>
      <c r="E64" s="39">
        <v>88</v>
      </c>
      <c r="F64" s="39">
        <v>66</v>
      </c>
      <c r="G64" s="39">
        <v>45</v>
      </c>
      <c r="H64" s="40">
        <f t="shared" si="4"/>
        <v>199</v>
      </c>
      <c r="I64" s="39">
        <v>94</v>
      </c>
      <c r="J64" s="39">
        <v>77</v>
      </c>
      <c r="K64" s="39">
        <v>73</v>
      </c>
      <c r="L64" s="40">
        <f t="shared" si="5"/>
        <v>244</v>
      </c>
      <c r="M64" s="41">
        <f t="shared" si="6"/>
        <v>443</v>
      </c>
      <c r="N64" s="42">
        <v>15</v>
      </c>
      <c r="O64" s="42">
        <v>11</v>
      </c>
      <c r="P64" s="42">
        <v>14</v>
      </c>
      <c r="Q64" s="21">
        <v>1400</v>
      </c>
      <c r="R64" s="42" t="s">
        <v>214</v>
      </c>
      <c r="S64" s="21">
        <f t="shared" si="7"/>
        <v>1350</v>
      </c>
      <c r="T64" s="21">
        <v>14.42</v>
      </c>
      <c r="U64" s="21">
        <v>15.06</v>
      </c>
    </row>
    <row r="65" spans="1:21">
      <c r="A65" s="21">
        <v>64</v>
      </c>
      <c r="B65" s="38" t="s">
        <v>91</v>
      </c>
      <c r="C65" s="38" t="s">
        <v>19</v>
      </c>
      <c r="D65" s="38" t="s">
        <v>17</v>
      </c>
      <c r="E65" s="39">
        <v>66</v>
      </c>
      <c r="F65" s="39">
        <v>38</v>
      </c>
      <c r="G65" s="39">
        <v>11</v>
      </c>
      <c r="H65" s="40">
        <f t="shared" si="4"/>
        <v>115</v>
      </c>
      <c r="I65" s="39">
        <v>77</v>
      </c>
      <c r="J65" s="39">
        <v>53</v>
      </c>
      <c r="K65" s="39">
        <v>33</v>
      </c>
      <c r="L65" s="40">
        <f t="shared" si="5"/>
        <v>163</v>
      </c>
      <c r="M65" s="41">
        <f t="shared" si="6"/>
        <v>278</v>
      </c>
      <c r="N65" s="42"/>
      <c r="O65" s="42"/>
      <c r="P65" s="42">
        <v>14</v>
      </c>
      <c r="Q65" s="21"/>
      <c r="R65" s="42"/>
      <c r="S65" s="21">
        <f t="shared" si="7"/>
        <v>0</v>
      </c>
      <c r="T65" s="21"/>
      <c r="U65" s="21">
        <v>13.3</v>
      </c>
    </row>
    <row r="66" spans="1:21">
      <c r="A66" s="21">
        <v>65</v>
      </c>
      <c r="B66" s="38" t="s">
        <v>92</v>
      </c>
      <c r="C66" s="38" t="s">
        <v>26</v>
      </c>
      <c r="D66" s="38" t="s">
        <v>17</v>
      </c>
      <c r="E66" s="39">
        <v>93</v>
      </c>
      <c r="F66" s="39">
        <v>70</v>
      </c>
      <c r="G66" s="39">
        <v>47</v>
      </c>
      <c r="H66" s="40">
        <f t="shared" ref="H66:H97" si="8">SUM(E66:G66)</f>
        <v>210</v>
      </c>
      <c r="I66" s="39">
        <v>88</v>
      </c>
      <c r="J66" s="39">
        <v>79</v>
      </c>
      <c r="K66" s="39">
        <v>53</v>
      </c>
      <c r="L66" s="40">
        <f t="shared" ref="L66:L97" si="9">SUM(I66:K66)</f>
        <v>220</v>
      </c>
      <c r="M66" s="41">
        <f t="shared" ref="M66:M97" si="10">SUM(H66,L66)</f>
        <v>430</v>
      </c>
      <c r="N66" s="42">
        <v>30</v>
      </c>
      <c r="O66" s="42">
        <v>15</v>
      </c>
      <c r="P66" s="42">
        <v>9</v>
      </c>
      <c r="Q66" s="21">
        <v>1126</v>
      </c>
      <c r="R66" s="42" t="s">
        <v>214</v>
      </c>
      <c r="S66" s="21">
        <f t="shared" ref="S66:S97" si="11">IF(R66="Yes",Q66-50,Q66)</f>
        <v>1076</v>
      </c>
      <c r="T66" s="21">
        <v>7.4</v>
      </c>
      <c r="U66" s="21">
        <v>16.54</v>
      </c>
    </row>
    <row r="67" spans="1:21">
      <c r="A67" s="21">
        <v>66</v>
      </c>
      <c r="B67" s="38" t="s">
        <v>93</v>
      </c>
      <c r="C67" s="38" t="s">
        <v>38</v>
      </c>
      <c r="D67" s="38" t="s">
        <v>17</v>
      </c>
      <c r="E67" s="39">
        <v>81</v>
      </c>
      <c r="F67" s="39">
        <v>46</v>
      </c>
      <c r="G67" s="39">
        <v>26</v>
      </c>
      <c r="H67" s="40">
        <f t="shared" si="8"/>
        <v>153</v>
      </c>
      <c r="I67" s="39">
        <v>68</v>
      </c>
      <c r="J67" s="39">
        <v>29</v>
      </c>
      <c r="K67" s="39">
        <v>15</v>
      </c>
      <c r="L67" s="40">
        <f t="shared" si="9"/>
        <v>112</v>
      </c>
      <c r="M67" s="41">
        <f t="shared" si="10"/>
        <v>265</v>
      </c>
      <c r="N67" s="42">
        <v>10</v>
      </c>
      <c r="O67" s="42">
        <v>6</v>
      </c>
      <c r="P67" s="42">
        <v>5</v>
      </c>
      <c r="Q67" s="21"/>
      <c r="R67" s="42"/>
      <c r="S67" s="21">
        <f t="shared" si="11"/>
        <v>0</v>
      </c>
      <c r="T67" s="21">
        <v>7.32</v>
      </c>
      <c r="U67" s="21">
        <v>10.07</v>
      </c>
    </row>
    <row r="68" spans="1:21">
      <c r="A68" s="21">
        <v>67</v>
      </c>
      <c r="B68" s="38" t="s">
        <v>94</v>
      </c>
      <c r="C68" s="38" t="s">
        <v>19</v>
      </c>
      <c r="D68" s="38" t="s">
        <v>17</v>
      </c>
      <c r="E68" s="39">
        <v>85</v>
      </c>
      <c r="F68" s="39">
        <v>73</v>
      </c>
      <c r="G68" s="39">
        <v>46</v>
      </c>
      <c r="H68" s="40">
        <f t="shared" si="8"/>
        <v>204</v>
      </c>
      <c r="I68" s="39">
        <v>70</v>
      </c>
      <c r="J68" s="39">
        <v>38</v>
      </c>
      <c r="K68" s="39">
        <v>29</v>
      </c>
      <c r="L68" s="40">
        <f t="shared" si="9"/>
        <v>137</v>
      </c>
      <c r="M68" s="41">
        <f t="shared" si="10"/>
        <v>341</v>
      </c>
      <c r="N68" s="42">
        <v>35</v>
      </c>
      <c r="O68" s="42">
        <v>8</v>
      </c>
      <c r="P68" s="42">
        <v>12</v>
      </c>
      <c r="Q68" s="21">
        <v>1033</v>
      </c>
      <c r="R68" s="42" t="s">
        <v>214</v>
      </c>
      <c r="S68" s="21">
        <f t="shared" si="11"/>
        <v>983</v>
      </c>
      <c r="T68" s="21">
        <v>11.2</v>
      </c>
      <c r="U68" s="21">
        <v>13.54</v>
      </c>
    </row>
    <row r="69" spans="1:21">
      <c r="A69" s="21">
        <v>68</v>
      </c>
      <c r="B69" s="38" t="s">
        <v>95</v>
      </c>
      <c r="C69" s="38" t="s">
        <v>26</v>
      </c>
      <c r="D69" s="38" t="s">
        <v>17</v>
      </c>
      <c r="E69" s="39">
        <v>96</v>
      </c>
      <c r="F69" s="39">
        <v>78</v>
      </c>
      <c r="G69" s="39">
        <v>36</v>
      </c>
      <c r="H69" s="40">
        <f t="shared" si="8"/>
        <v>210</v>
      </c>
      <c r="I69" s="39">
        <v>93</v>
      </c>
      <c r="J69" s="39">
        <v>71</v>
      </c>
      <c r="K69" s="39">
        <v>61</v>
      </c>
      <c r="L69" s="40">
        <f t="shared" si="9"/>
        <v>225</v>
      </c>
      <c r="M69" s="41">
        <f t="shared" si="10"/>
        <v>435</v>
      </c>
      <c r="N69" s="42">
        <v>60</v>
      </c>
      <c r="O69" s="42">
        <v>14</v>
      </c>
      <c r="P69" s="42">
        <v>14</v>
      </c>
      <c r="Q69" s="21">
        <v>1699</v>
      </c>
      <c r="R69" s="42" t="s">
        <v>160</v>
      </c>
      <c r="S69" s="21">
        <f t="shared" si="11"/>
        <v>1699</v>
      </c>
      <c r="T69" s="21">
        <v>7.1</v>
      </c>
      <c r="U69" s="21">
        <v>7</v>
      </c>
    </row>
    <row r="70" spans="1:21">
      <c r="A70" s="21">
        <v>69</v>
      </c>
      <c r="B70" s="38" t="s">
        <v>96</v>
      </c>
      <c r="C70" s="38" t="s">
        <v>19</v>
      </c>
      <c r="D70" s="38" t="s">
        <v>17</v>
      </c>
      <c r="E70" s="39">
        <v>55</v>
      </c>
      <c r="F70" s="39">
        <v>47</v>
      </c>
      <c r="G70" s="39">
        <v>27</v>
      </c>
      <c r="H70" s="40">
        <f t="shared" si="8"/>
        <v>129</v>
      </c>
      <c r="I70" s="39">
        <v>0</v>
      </c>
      <c r="J70" s="39">
        <v>0</v>
      </c>
      <c r="K70" s="39">
        <v>0</v>
      </c>
      <c r="L70" s="40">
        <f t="shared" si="9"/>
        <v>0</v>
      </c>
      <c r="M70" s="41">
        <f t="shared" si="10"/>
        <v>129</v>
      </c>
      <c r="N70" s="42">
        <v>10</v>
      </c>
      <c r="O70" s="42">
        <v>1</v>
      </c>
      <c r="P70" s="42">
        <v>6</v>
      </c>
      <c r="Q70" s="21">
        <v>1335</v>
      </c>
      <c r="R70" s="42" t="s">
        <v>214</v>
      </c>
      <c r="S70" s="21">
        <f t="shared" si="11"/>
        <v>1285</v>
      </c>
      <c r="T70" s="21">
        <v>10.23</v>
      </c>
      <c r="U70" s="21"/>
    </row>
    <row r="71" spans="1:21">
      <c r="A71" s="21">
        <v>70</v>
      </c>
      <c r="B71" s="38" t="s">
        <v>97</v>
      </c>
      <c r="C71" s="38" t="s">
        <v>43</v>
      </c>
      <c r="D71" s="38" t="s">
        <v>17</v>
      </c>
      <c r="E71" s="39">
        <v>93</v>
      </c>
      <c r="F71" s="39">
        <v>71</v>
      </c>
      <c r="G71" s="39">
        <v>60</v>
      </c>
      <c r="H71" s="40">
        <f t="shared" si="8"/>
        <v>224</v>
      </c>
      <c r="I71" s="39">
        <v>95</v>
      </c>
      <c r="J71" s="39">
        <v>89</v>
      </c>
      <c r="K71" s="39">
        <v>68</v>
      </c>
      <c r="L71" s="40">
        <f t="shared" si="9"/>
        <v>252</v>
      </c>
      <c r="M71" s="41">
        <f t="shared" si="10"/>
        <v>476</v>
      </c>
      <c r="N71" s="42">
        <v>55</v>
      </c>
      <c r="O71" s="42">
        <v>7</v>
      </c>
      <c r="P71" s="42">
        <v>15</v>
      </c>
      <c r="Q71" s="21">
        <v>1062</v>
      </c>
      <c r="R71" s="42" t="s">
        <v>214</v>
      </c>
      <c r="S71" s="21">
        <f t="shared" si="11"/>
        <v>1012</v>
      </c>
      <c r="T71" s="21">
        <v>7.15</v>
      </c>
      <c r="U71" s="21">
        <v>10.36</v>
      </c>
    </row>
    <row r="72" spans="1:21">
      <c r="A72" s="21">
        <v>71</v>
      </c>
      <c r="B72" s="38" t="s">
        <v>98</v>
      </c>
      <c r="C72" s="38" t="s">
        <v>19</v>
      </c>
      <c r="D72" s="38" t="s">
        <v>17</v>
      </c>
      <c r="E72" s="39">
        <v>80</v>
      </c>
      <c r="F72" s="39">
        <v>60</v>
      </c>
      <c r="G72" s="39">
        <v>41</v>
      </c>
      <c r="H72" s="40">
        <f t="shared" si="8"/>
        <v>181</v>
      </c>
      <c r="I72" s="39">
        <v>76</v>
      </c>
      <c r="J72" s="39">
        <v>52</v>
      </c>
      <c r="K72" s="39">
        <v>38</v>
      </c>
      <c r="L72" s="40">
        <f t="shared" si="9"/>
        <v>166</v>
      </c>
      <c r="M72" s="41">
        <f t="shared" si="10"/>
        <v>347</v>
      </c>
      <c r="N72" s="42">
        <v>0</v>
      </c>
      <c r="O72" s="42"/>
      <c r="P72" s="42">
        <v>10</v>
      </c>
      <c r="Q72" s="21"/>
      <c r="R72" s="42"/>
      <c r="S72" s="21">
        <f t="shared" si="11"/>
        <v>0</v>
      </c>
      <c r="T72" s="21"/>
      <c r="U72" s="21"/>
    </row>
    <row r="73" spans="1:21">
      <c r="A73" s="21">
        <v>72</v>
      </c>
      <c r="B73" s="38" t="s">
        <v>99</v>
      </c>
      <c r="C73" s="38" t="s">
        <v>19</v>
      </c>
      <c r="D73" s="38" t="s">
        <v>17</v>
      </c>
      <c r="E73" s="39">
        <v>84</v>
      </c>
      <c r="F73" s="39">
        <v>64</v>
      </c>
      <c r="G73" s="39">
        <v>22</v>
      </c>
      <c r="H73" s="40">
        <f t="shared" si="8"/>
        <v>170</v>
      </c>
      <c r="I73" s="39">
        <v>93</v>
      </c>
      <c r="J73" s="39">
        <v>34</v>
      </c>
      <c r="K73" s="39">
        <v>33</v>
      </c>
      <c r="L73" s="40">
        <f t="shared" si="9"/>
        <v>160</v>
      </c>
      <c r="M73" s="41">
        <f t="shared" si="10"/>
        <v>330</v>
      </c>
      <c r="N73" s="42"/>
      <c r="O73" s="42"/>
      <c r="P73" s="42">
        <v>10</v>
      </c>
      <c r="Q73" s="21"/>
      <c r="R73" s="42"/>
      <c r="S73" s="21">
        <f t="shared" si="11"/>
        <v>0</v>
      </c>
      <c r="T73" s="21"/>
      <c r="U73" s="21"/>
    </row>
    <row r="74" spans="1:21">
      <c r="A74" s="21">
        <v>73</v>
      </c>
      <c r="B74" s="38" t="s">
        <v>100</v>
      </c>
      <c r="C74" s="38" t="s">
        <v>19</v>
      </c>
      <c r="D74" s="38" t="s">
        <v>17</v>
      </c>
      <c r="E74" s="39">
        <v>95</v>
      </c>
      <c r="F74" s="39">
        <v>57</v>
      </c>
      <c r="G74" s="39">
        <v>44</v>
      </c>
      <c r="H74" s="40">
        <f t="shared" si="8"/>
        <v>196</v>
      </c>
      <c r="I74" s="39">
        <v>85</v>
      </c>
      <c r="J74" s="39">
        <v>75</v>
      </c>
      <c r="K74" s="39">
        <v>34</v>
      </c>
      <c r="L74" s="40">
        <f t="shared" si="9"/>
        <v>194</v>
      </c>
      <c r="M74" s="41">
        <f t="shared" si="10"/>
        <v>390</v>
      </c>
      <c r="N74" s="42">
        <v>40</v>
      </c>
      <c r="O74" s="42"/>
      <c r="P74" s="42">
        <v>18</v>
      </c>
      <c r="Q74" s="21"/>
      <c r="R74" s="42"/>
      <c r="S74" s="21">
        <f t="shared" si="11"/>
        <v>0</v>
      </c>
      <c r="T74" s="21"/>
      <c r="U74" s="21">
        <v>13.07</v>
      </c>
    </row>
    <row r="75" spans="1:21">
      <c r="A75" s="21">
        <v>74</v>
      </c>
      <c r="B75" s="38" t="s">
        <v>101</v>
      </c>
      <c r="C75" s="43" t="s">
        <v>21</v>
      </c>
      <c r="D75" s="43" t="s">
        <v>17</v>
      </c>
      <c r="E75" s="39">
        <v>86</v>
      </c>
      <c r="F75" s="39">
        <v>85</v>
      </c>
      <c r="G75" s="39">
        <v>51</v>
      </c>
      <c r="H75" s="40">
        <f t="shared" si="8"/>
        <v>222</v>
      </c>
      <c r="I75" s="39">
        <v>95</v>
      </c>
      <c r="J75" s="39">
        <v>73</v>
      </c>
      <c r="K75" s="39">
        <v>67</v>
      </c>
      <c r="L75" s="40">
        <f t="shared" si="9"/>
        <v>235</v>
      </c>
      <c r="M75" s="41">
        <f t="shared" si="10"/>
        <v>457</v>
      </c>
      <c r="N75" s="42">
        <v>50</v>
      </c>
      <c r="O75" s="42">
        <v>4</v>
      </c>
      <c r="P75" s="42">
        <v>12</v>
      </c>
      <c r="Q75" s="21">
        <v>1090</v>
      </c>
      <c r="R75" s="42" t="s">
        <v>214</v>
      </c>
      <c r="S75" s="21">
        <f t="shared" si="11"/>
        <v>1040</v>
      </c>
      <c r="T75" s="21">
        <v>15.36</v>
      </c>
      <c r="U75" s="21">
        <v>14.6</v>
      </c>
    </row>
    <row r="76" spans="1:21">
      <c r="A76" s="21">
        <v>75</v>
      </c>
      <c r="B76" s="38" t="s">
        <v>102</v>
      </c>
      <c r="C76" s="38" t="s">
        <v>56</v>
      </c>
      <c r="D76" s="38" t="s">
        <v>17</v>
      </c>
      <c r="E76" s="39">
        <v>79</v>
      </c>
      <c r="F76" s="39">
        <v>72</v>
      </c>
      <c r="G76" s="39">
        <v>36</v>
      </c>
      <c r="H76" s="40">
        <f t="shared" si="8"/>
        <v>187</v>
      </c>
      <c r="I76" s="39">
        <v>0</v>
      </c>
      <c r="J76" s="39">
        <v>0</v>
      </c>
      <c r="K76" s="39">
        <v>0</v>
      </c>
      <c r="L76" s="40">
        <f t="shared" si="9"/>
        <v>0</v>
      </c>
      <c r="M76" s="41">
        <f t="shared" si="10"/>
        <v>187</v>
      </c>
      <c r="N76" s="42">
        <v>15</v>
      </c>
      <c r="O76" s="42">
        <v>15</v>
      </c>
      <c r="P76" s="42">
        <v>10</v>
      </c>
      <c r="Q76" s="21"/>
      <c r="R76" s="42"/>
      <c r="S76" s="21">
        <f t="shared" si="11"/>
        <v>0</v>
      </c>
      <c r="T76" s="21"/>
      <c r="U76" s="21"/>
    </row>
    <row r="77" spans="1:21">
      <c r="A77" s="21">
        <v>76</v>
      </c>
      <c r="B77" s="38" t="s">
        <v>103</v>
      </c>
      <c r="C77" s="38" t="s">
        <v>19</v>
      </c>
      <c r="D77" s="38" t="s">
        <v>17</v>
      </c>
      <c r="E77" s="39">
        <v>0</v>
      </c>
      <c r="F77" s="39">
        <v>0</v>
      </c>
      <c r="G77" s="39">
        <v>0</v>
      </c>
      <c r="H77" s="40">
        <f t="shared" si="8"/>
        <v>0</v>
      </c>
      <c r="I77" s="39">
        <v>0</v>
      </c>
      <c r="J77" s="39">
        <v>0</v>
      </c>
      <c r="K77" s="39">
        <v>0</v>
      </c>
      <c r="L77" s="40">
        <f t="shared" si="9"/>
        <v>0</v>
      </c>
      <c r="M77" s="41">
        <f t="shared" si="10"/>
        <v>0</v>
      </c>
      <c r="N77" s="42"/>
      <c r="O77" s="42"/>
      <c r="P77" s="42"/>
      <c r="Q77" s="21"/>
      <c r="R77" s="42"/>
      <c r="S77" s="21">
        <f t="shared" si="11"/>
        <v>0</v>
      </c>
      <c r="T77" s="21"/>
      <c r="U77" s="21"/>
    </row>
    <row r="78" spans="1:21">
      <c r="A78" s="21">
        <v>77</v>
      </c>
      <c r="B78" s="38" t="s">
        <v>104</v>
      </c>
      <c r="C78" s="38" t="s">
        <v>19</v>
      </c>
      <c r="D78" s="38" t="s">
        <v>17</v>
      </c>
      <c r="E78" s="39">
        <v>86</v>
      </c>
      <c r="F78" s="39">
        <v>44</v>
      </c>
      <c r="G78" s="39">
        <v>23</v>
      </c>
      <c r="H78" s="40">
        <f t="shared" si="8"/>
        <v>153</v>
      </c>
      <c r="I78" s="39">
        <v>76</v>
      </c>
      <c r="J78" s="39">
        <v>58</v>
      </c>
      <c r="K78" s="39">
        <v>29</v>
      </c>
      <c r="L78" s="40">
        <f t="shared" si="9"/>
        <v>163</v>
      </c>
      <c r="M78" s="41">
        <f t="shared" si="10"/>
        <v>316</v>
      </c>
      <c r="N78" s="42">
        <v>30</v>
      </c>
      <c r="O78" s="42">
        <v>2</v>
      </c>
      <c r="P78" s="42">
        <v>6</v>
      </c>
      <c r="Q78" s="21">
        <v>1338</v>
      </c>
      <c r="R78" s="42" t="s">
        <v>214</v>
      </c>
      <c r="S78" s="21">
        <f t="shared" si="11"/>
        <v>1288</v>
      </c>
      <c r="T78" s="21">
        <v>7.73</v>
      </c>
      <c r="U78" s="21">
        <v>7.4</v>
      </c>
    </row>
    <row r="79" spans="1:21">
      <c r="A79" s="21">
        <v>78</v>
      </c>
      <c r="B79" s="38" t="s">
        <v>105</v>
      </c>
      <c r="C79" s="38" t="s">
        <v>26</v>
      </c>
      <c r="D79" s="38" t="s">
        <v>17</v>
      </c>
      <c r="E79" s="39">
        <v>96</v>
      </c>
      <c r="F79" s="39">
        <v>83</v>
      </c>
      <c r="G79" s="39">
        <v>58</v>
      </c>
      <c r="H79" s="40">
        <f t="shared" si="8"/>
        <v>237</v>
      </c>
      <c r="I79" s="39">
        <v>83</v>
      </c>
      <c r="J79" s="39">
        <v>75</v>
      </c>
      <c r="K79" s="39">
        <v>77</v>
      </c>
      <c r="L79" s="40">
        <f t="shared" si="9"/>
        <v>235</v>
      </c>
      <c r="M79" s="41">
        <f t="shared" si="10"/>
        <v>472</v>
      </c>
      <c r="N79" s="42">
        <v>55</v>
      </c>
      <c r="O79" s="42"/>
      <c r="P79" s="42">
        <v>14</v>
      </c>
      <c r="Q79" s="21">
        <v>1253</v>
      </c>
      <c r="R79" s="42" t="s">
        <v>214</v>
      </c>
      <c r="S79" s="21">
        <f t="shared" si="11"/>
        <v>1203</v>
      </c>
      <c r="T79" s="21">
        <v>11.4</v>
      </c>
      <c r="U79" s="21">
        <v>20.52</v>
      </c>
    </row>
    <row r="80" spans="1:21">
      <c r="A80" s="21">
        <v>79</v>
      </c>
      <c r="B80" s="38" t="s">
        <v>106</v>
      </c>
      <c r="C80" s="38" t="s">
        <v>26</v>
      </c>
      <c r="D80" s="38" t="s">
        <v>17</v>
      </c>
      <c r="E80" s="39">
        <v>93</v>
      </c>
      <c r="F80" s="39">
        <v>67</v>
      </c>
      <c r="G80" s="39">
        <v>38</v>
      </c>
      <c r="H80" s="40">
        <f t="shared" si="8"/>
        <v>198</v>
      </c>
      <c r="I80" s="39">
        <v>95</v>
      </c>
      <c r="J80" s="39">
        <v>58</v>
      </c>
      <c r="K80" s="39">
        <v>69</v>
      </c>
      <c r="L80" s="40">
        <f t="shared" si="9"/>
        <v>222</v>
      </c>
      <c r="M80" s="41">
        <f t="shared" si="10"/>
        <v>420</v>
      </c>
      <c r="N80" s="42">
        <v>35</v>
      </c>
      <c r="O80" s="42"/>
      <c r="P80" s="42">
        <v>7</v>
      </c>
      <c r="Q80" s="21">
        <v>1128</v>
      </c>
      <c r="R80" s="42" t="s">
        <v>214</v>
      </c>
      <c r="S80" s="21">
        <f t="shared" si="11"/>
        <v>1078</v>
      </c>
      <c r="T80" s="21">
        <v>11.09</v>
      </c>
      <c r="U80" s="21">
        <v>13.3</v>
      </c>
    </row>
    <row r="81" spans="1:21">
      <c r="A81" s="21">
        <v>80</v>
      </c>
      <c r="B81" s="38" t="s">
        <v>107</v>
      </c>
      <c r="C81" s="38" t="s">
        <v>19</v>
      </c>
      <c r="D81" s="38" t="s">
        <v>17</v>
      </c>
      <c r="E81" s="39">
        <v>100</v>
      </c>
      <c r="F81" s="39">
        <v>83</v>
      </c>
      <c r="G81" s="39">
        <v>56</v>
      </c>
      <c r="H81" s="40">
        <f t="shared" si="8"/>
        <v>239</v>
      </c>
      <c r="I81" s="39">
        <v>98</v>
      </c>
      <c r="J81" s="39">
        <v>85</v>
      </c>
      <c r="K81" s="39">
        <v>73</v>
      </c>
      <c r="L81" s="40">
        <f t="shared" si="9"/>
        <v>256</v>
      </c>
      <c r="M81" s="41">
        <f t="shared" si="10"/>
        <v>495</v>
      </c>
      <c r="N81" s="42">
        <v>65</v>
      </c>
      <c r="O81" s="42"/>
      <c r="P81" s="42">
        <v>14</v>
      </c>
      <c r="Q81" s="21"/>
      <c r="R81" s="42"/>
      <c r="S81" s="21">
        <f t="shared" si="11"/>
        <v>0</v>
      </c>
      <c r="T81" s="21"/>
      <c r="U81" s="21"/>
    </row>
    <row r="82" spans="1:21">
      <c r="A82" s="21">
        <v>81</v>
      </c>
      <c r="B82" s="38" t="s">
        <v>108</v>
      </c>
      <c r="C82" s="38" t="s">
        <v>19</v>
      </c>
      <c r="D82" s="38" t="s">
        <v>17</v>
      </c>
      <c r="E82" s="39">
        <v>0</v>
      </c>
      <c r="F82" s="39">
        <v>0</v>
      </c>
      <c r="G82" s="39">
        <v>0</v>
      </c>
      <c r="H82" s="40">
        <f t="shared" si="8"/>
        <v>0</v>
      </c>
      <c r="I82" s="39">
        <v>0</v>
      </c>
      <c r="J82" s="39">
        <v>0</v>
      </c>
      <c r="K82" s="39">
        <v>0</v>
      </c>
      <c r="L82" s="40">
        <f t="shared" si="9"/>
        <v>0</v>
      </c>
      <c r="M82" s="41">
        <f t="shared" si="10"/>
        <v>0</v>
      </c>
      <c r="N82" s="42"/>
      <c r="O82" s="42"/>
      <c r="P82" s="42">
        <v>11</v>
      </c>
      <c r="Q82" s="21"/>
      <c r="R82" s="42"/>
      <c r="S82" s="21">
        <f t="shared" si="11"/>
        <v>0</v>
      </c>
      <c r="T82" s="21"/>
      <c r="U82" s="21"/>
    </row>
    <row r="83" spans="1:21">
      <c r="A83" s="21">
        <v>82</v>
      </c>
      <c r="B83" s="38" t="s">
        <v>109</v>
      </c>
      <c r="C83" s="38" t="s">
        <v>19</v>
      </c>
      <c r="D83" s="38" t="s">
        <v>17</v>
      </c>
      <c r="E83" s="39">
        <v>0</v>
      </c>
      <c r="F83" s="39">
        <v>0</v>
      </c>
      <c r="G83" s="39">
        <v>0</v>
      </c>
      <c r="H83" s="40">
        <f t="shared" si="8"/>
        <v>0</v>
      </c>
      <c r="I83" s="39">
        <v>0</v>
      </c>
      <c r="J83" s="39">
        <v>0</v>
      </c>
      <c r="K83" s="39">
        <v>0</v>
      </c>
      <c r="L83" s="40">
        <f t="shared" si="9"/>
        <v>0</v>
      </c>
      <c r="M83" s="41">
        <f t="shared" si="10"/>
        <v>0</v>
      </c>
      <c r="N83" s="42"/>
      <c r="O83" s="42"/>
      <c r="P83" s="42"/>
      <c r="Q83" s="21"/>
      <c r="R83" s="42"/>
      <c r="S83" s="21">
        <f t="shared" si="11"/>
        <v>0</v>
      </c>
      <c r="T83" s="21"/>
      <c r="U83" s="21"/>
    </row>
    <row r="84" spans="1:21">
      <c r="A84" s="21">
        <v>83</v>
      </c>
      <c r="B84" s="38" t="s">
        <v>110</v>
      </c>
      <c r="C84" s="38" t="s">
        <v>19</v>
      </c>
      <c r="D84" s="38" t="s">
        <v>17</v>
      </c>
      <c r="E84" s="39">
        <v>89</v>
      </c>
      <c r="F84" s="39">
        <v>61</v>
      </c>
      <c r="G84" s="39">
        <v>52</v>
      </c>
      <c r="H84" s="40">
        <f t="shared" si="8"/>
        <v>202</v>
      </c>
      <c r="I84" s="39">
        <v>84</v>
      </c>
      <c r="J84" s="39">
        <v>64</v>
      </c>
      <c r="K84" s="39">
        <v>40</v>
      </c>
      <c r="L84" s="40">
        <f t="shared" si="9"/>
        <v>188</v>
      </c>
      <c r="M84" s="41">
        <f t="shared" si="10"/>
        <v>390</v>
      </c>
      <c r="N84" s="42"/>
      <c r="O84" s="42"/>
      <c r="P84" s="42"/>
      <c r="Q84" s="21"/>
      <c r="R84" s="42"/>
      <c r="S84" s="21">
        <f t="shared" si="11"/>
        <v>0</v>
      </c>
      <c r="T84" s="21"/>
      <c r="U84" s="21"/>
    </row>
    <row r="85" spans="1:21">
      <c r="A85" s="21">
        <v>84</v>
      </c>
      <c r="B85" s="38" t="s">
        <v>111</v>
      </c>
      <c r="C85" s="38" t="s">
        <v>43</v>
      </c>
      <c r="D85" s="38" t="s">
        <v>17</v>
      </c>
      <c r="E85" s="39">
        <v>85</v>
      </c>
      <c r="F85" s="39">
        <v>60</v>
      </c>
      <c r="G85" s="39">
        <v>27</v>
      </c>
      <c r="H85" s="40">
        <f t="shared" si="8"/>
        <v>172</v>
      </c>
      <c r="I85" s="39">
        <v>0</v>
      </c>
      <c r="J85" s="39">
        <v>0</v>
      </c>
      <c r="K85" s="39">
        <v>0</v>
      </c>
      <c r="L85" s="40">
        <f t="shared" si="9"/>
        <v>0</v>
      </c>
      <c r="M85" s="41">
        <f t="shared" si="10"/>
        <v>172</v>
      </c>
      <c r="N85" s="42"/>
      <c r="O85" s="42">
        <v>7</v>
      </c>
      <c r="P85" s="42"/>
      <c r="Q85" s="21">
        <v>1473</v>
      </c>
      <c r="R85" s="42" t="s">
        <v>160</v>
      </c>
      <c r="S85" s="21">
        <f t="shared" si="11"/>
        <v>1473</v>
      </c>
      <c r="T85" s="21"/>
      <c r="U85" s="21"/>
    </row>
    <row r="86" spans="1:21">
      <c r="A86" s="21">
        <v>85</v>
      </c>
      <c r="B86" s="38" t="s">
        <v>112</v>
      </c>
      <c r="C86" s="38" t="s">
        <v>19</v>
      </c>
      <c r="D86" s="38" t="s">
        <v>17</v>
      </c>
      <c r="E86" s="39">
        <v>91</v>
      </c>
      <c r="F86" s="39">
        <v>79</v>
      </c>
      <c r="G86" s="39">
        <v>24</v>
      </c>
      <c r="H86" s="40">
        <f t="shared" si="8"/>
        <v>194</v>
      </c>
      <c r="I86" s="39">
        <v>76</v>
      </c>
      <c r="J86" s="39">
        <v>44</v>
      </c>
      <c r="K86" s="39">
        <v>32</v>
      </c>
      <c r="L86" s="40">
        <f t="shared" si="9"/>
        <v>152</v>
      </c>
      <c r="M86" s="41">
        <f t="shared" si="10"/>
        <v>346</v>
      </c>
      <c r="N86" s="42">
        <v>40</v>
      </c>
      <c r="O86" s="42"/>
      <c r="P86" s="42">
        <v>9</v>
      </c>
      <c r="Q86" s="21"/>
      <c r="R86" s="42"/>
      <c r="S86" s="21">
        <f t="shared" si="11"/>
        <v>0</v>
      </c>
      <c r="T86" s="21"/>
      <c r="U86" s="21"/>
    </row>
    <row r="87" spans="1:21">
      <c r="A87" s="21">
        <v>86</v>
      </c>
      <c r="B87" s="38" t="s">
        <v>113</v>
      </c>
      <c r="C87" s="38" t="s">
        <v>26</v>
      </c>
      <c r="D87" s="38" t="s">
        <v>17</v>
      </c>
      <c r="E87" s="39">
        <v>91</v>
      </c>
      <c r="F87" s="39">
        <v>76</v>
      </c>
      <c r="G87" s="39">
        <v>61</v>
      </c>
      <c r="H87" s="40">
        <f t="shared" si="8"/>
        <v>228</v>
      </c>
      <c r="I87" s="39">
        <v>72</v>
      </c>
      <c r="J87" s="39">
        <v>63</v>
      </c>
      <c r="K87" s="39">
        <v>33</v>
      </c>
      <c r="L87" s="40">
        <f t="shared" si="9"/>
        <v>168</v>
      </c>
      <c r="M87" s="41">
        <f t="shared" si="10"/>
        <v>396</v>
      </c>
      <c r="N87" s="42">
        <v>45</v>
      </c>
      <c r="O87" s="42">
        <v>16</v>
      </c>
      <c r="P87" s="42">
        <v>14</v>
      </c>
      <c r="Q87" s="21">
        <v>1076</v>
      </c>
      <c r="R87" s="42" t="s">
        <v>214</v>
      </c>
      <c r="S87" s="21">
        <f t="shared" si="11"/>
        <v>1026</v>
      </c>
      <c r="T87" s="21">
        <v>7.05</v>
      </c>
      <c r="U87" s="21">
        <v>13.46</v>
      </c>
    </row>
    <row r="88" spans="1:21">
      <c r="A88" s="44">
        <v>87</v>
      </c>
      <c r="B88" s="43" t="s">
        <v>114</v>
      </c>
      <c r="C88" s="43" t="s">
        <v>24</v>
      </c>
      <c r="D88" s="43" t="s">
        <v>17</v>
      </c>
      <c r="E88" s="47">
        <v>71</v>
      </c>
      <c r="F88" s="47">
        <v>42</v>
      </c>
      <c r="G88" s="47">
        <v>20</v>
      </c>
      <c r="H88" s="48">
        <f t="shared" si="8"/>
        <v>133</v>
      </c>
      <c r="I88" s="47">
        <v>89</v>
      </c>
      <c r="J88" s="47">
        <v>70</v>
      </c>
      <c r="K88" s="47">
        <v>47</v>
      </c>
      <c r="L88" s="48">
        <f t="shared" si="9"/>
        <v>206</v>
      </c>
      <c r="M88" s="48">
        <f t="shared" si="10"/>
        <v>339</v>
      </c>
      <c r="N88" s="45">
        <v>35</v>
      </c>
      <c r="O88" s="45">
        <v>11</v>
      </c>
      <c r="P88" s="45">
        <v>8</v>
      </c>
      <c r="Q88" s="21">
        <v>1018</v>
      </c>
      <c r="R88" s="42" t="s">
        <v>214</v>
      </c>
      <c r="S88" s="21">
        <f t="shared" si="11"/>
        <v>968</v>
      </c>
      <c r="T88" s="21">
        <v>4</v>
      </c>
      <c r="U88" s="21">
        <v>19.350000000000001</v>
      </c>
    </row>
    <row r="89" spans="1:21">
      <c r="A89" s="21">
        <v>88</v>
      </c>
      <c r="B89" s="38" t="s">
        <v>115</v>
      </c>
      <c r="C89" s="38" t="s">
        <v>24</v>
      </c>
      <c r="D89" s="38" t="s">
        <v>17</v>
      </c>
      <c r="E89" s="39">
        <v>89</v>
      </c>
      <c r="F89" s="39">
        <v>65</v>
      </c>
      <c r="G89" s="39">
        <v>47</v>
      </c>
      <c r="H89" s="40">
        <f t="shared" si="8"/>
        <v>201</v>
      </c>
      <c r="I89" s="39">
        <v>88</v>
      </c>
      <c r="J89" s="39">
        <v>79</v>
      </c>
      <c r="K89" s="39">
        <v>63</v>
      </c>
      <c r="L89" s="40">
        <f t="shared" si="9"/>
        <v>230</v>
      </c>
      <c r="M89" s="41">
        <f t="shared" si="10"/>
        <v>431</v>
      </c>
      <c r="N89" s="42">
        <v>20</v>
      </c>
      <c r="O89" s="42">
        <v>14</v>
      </c>
      <c r="P89" s="42">
        <v>7</v>
      </c>
      <c r="Q89" s="21">
        <v>994</v>
      </c>
      <c r="R89" s="42" t="s">
        <v>214</v>
      </c>
      <c r="S89" s="21">
        <f t="shared" si="11"/>
        <v>944</v>
      </c>
      <c r="T89" s="21">
        <v>0</v>
      </c>
      <c r="U89" s="21">
        <v>18.79</v>
      </c>
    </row>
    <row r="90" spans="1:21">
      <c r="A90" s="21">
        <v>89</v>
      </c>
      <c r="B90" s="38" t="s">
        <v>116</v>
      </c>
      <c r="C90" s="38" t="s">
        <v>43</v>
      </c>
      <c r="D90" s="38" t="s">
        <v>17</v>
      </c>
      <c r="E90" s="39">
        <v>68</v>
      </c>
      <c r="F90" s="39">
        <v>40</v>
      </c>
      <c r="G90" s="39">
        <v>31</v>
      </c>
      <c r="H90" s="40">
        <f t="shared" si="8"/>
        <v>139</v>
      </c>
      <c r="I90" s="39">
        <v>61</v>
      </c>
      <c r="J90" s="39">
        <v>58</v>
      </c>
      <c r="K90" s="39">
        <v>17</v>
      </c>
      <c r="L90" s="40">
        <f t="shared" si="9"/>
        <v>136</v>
      </c>
      <c r="M90" s="41">
        <f t="shared" si="10"/>
        <v>275</v>
      </c>
      <c r="N90" s="42"/>
      <c r="O90" s="42"/>
      <c r="P90" s="42"/>
      <c r="Q90" s="21"/>
      <c r="R90" s="42"/>
      <c r="S90" s="21">
        <f t="shared" si="11"/>
        <v>0</v>
      </c>
      <c r="T90" s="21"/>
      <c r="U90" s="21"/>
    </row>
    <row r="91" spans="1:21">
      <c r="A91" s="21">
        <v>90</v>
      </c>
      <c r="B91" s="58" t="s">
        <v>229</v>
      </c>
      <c r="C91" s="38" t="s">
        <v>62</v>
      </c>
      <c r="D91" s="38" t="s">
        <v>17</v>
      </c>
      <c r="E91" s="39">
        <v>94</v>
      </c>
      <c r="F91" s="39">
        <v>56</v>
      </c>
      <c r="G91" s="39">
        <v>40</v>
      </c>
      <c r="H91" s="40">
        <f t="shared" si="8"/>
        <v>190</v>
      </c>
      <c r="I91" s="39">
        <v>87</v>
      </c>
      <c r="J91" s="39">
        <v>60</v>
      </c>
      <c r="K91" s="39">
        <v>61</v>
      </c>
      <c r="L91" s="40">
        <f t="shared" si="9"/>
        <v>208</v>
      </c>
      <c r="M91" s="41">
        <f t="shared" si="10"/>
        <v>398</v>
      </c>
      <c r="N91" s="42">
        <v>5</v>
      </c>
      <c r="O91" s="42">
        <v>10</v>
      </c>
      <c r="P91" s="42">
        <v>19</v>
      </c>
      <c r="Q91" s="21">
        <v>1035</v>
      </c>
      <c r="R91" s="42" t="s">
        <v>214</v>
      </c>
      <c r="S91" s="21">
        <f t="shared" si="11"/>
        <v>985</v>
      </c>
      <c r="T91" s="21">
        <v>13.6</v>
      </c>
      <c r="U91" s="21">
        <v>10.07</v>
      </c>
    </row>
    <row r="92" spans="1:21">
      <c r="A92" s="21">
        <v>91</v>
      </c>
      <c r="B92" s="38" t="s">
        <v>118</v>
      </c>
      <c r="C92" s="38" t="s">
        <v>24</v>
      </c>
      <c r="D92" s="38" t="s">
        <v>17</v>
      </c>
      <c r="E92" s="39">
        <v>99</v>
      </c>
      <c r="F92" s="39">
        <v>77</v>
      </c>
      <c r="G92" s="39">
        <v>91</v>
      </c>
      <c r="H92" s="40">
        <f t="shared" si="8"/>
        <v>267</v>
      </c>
      <c r="I92" s="39">
        <v>96</v>
      </c>
      <c r="J92" s="39">
        <v>98</v>
      </c>
      <c r="K92" s="39">
        <v>79</v>
      </c>
      <c r="L92" s="40">
        <f t="shared" si="9"/>
        <v>273</v>
      </c>
      <c r="M92" s="41">
        <f t="shared" si="10"/>
        <v>540</v>
      </c>
      <c r="N92" s="42">
        <v>60</v>
      </c>
      <c r="O92" s="42">
        <v>26</v>
      </c>
      <c r="P92" s="42">
        <v>20</v>
      </c>
      <c r="Q92" s="21"/>
      <c r="R92" s="42"/>
      <c r="S92" s="21">
        <f t="shared" si="11"/>
        <v>0</v>
      </c>
      <c r="T92" s="21"/>
      <c r="U92" s="21">
        <v>16.100000000000001</v>
      </c>
    </row>
    <row r="93" spans="1:21">
      <c r="A93" s="21">
        <v>92</v>
      </c>
      <c r="B93" s="38" t="s">
        <v>119</v>
      </c>
      <c r="C93" s="38" t="s">
        <v>19</v>
      </c>
      <c r="D93" s="38" t="s">
        <v>17</v>
      </c>
      <c r="E93" s="39">
        <v>97</v>
      </c>
      <c r="F93" s="39">
        <v>67</v>
      </c>
      <c r="G93" s="39">
        <v>41</v>
      </c>
      <c r="H93" s="40">
        <f t="shared" si="8"/>
        <v>205</v>
      </c>
      <c r="I93" s="39">
        <v>95</v>
      </c>
      <c r="J93" s="39">
        <v>74</v>
      </c>
      <c r="K93" s="39">
        <v>54</v>
      </c>
      <c r="L93" s="40">
        <f t="shared" si="9"/>
        <v>223</v>
      </c>
      <c r="M93" s="41">
        <f t="shared" si="10"/>
        <v>428</v>
      </c>
      <c r="N93" s="42"/>
      <c r="O93" s="42"/>
      <c r="P93" s="42">
        <v>23</v>
      </c>
      <c r="Q93" s="21">
        <v>1346</v>
      </c>
      <c r="R93" s="42" t="s">
        <v>160</v>
      </c>
      <c r="S93" s="21">
        <f t="shared" si="11"/>
        <v>1346</v>
      </c>
      <c r="T93" s="21"/>
      <c r="U93" s="21"/>
    </row>
    <row r="94" spans="1:21">
      <c r="A94" s="21">
        <v>93</v>
      </c>
      <c r="B94" s="38" t="s">
        <v>120</v>
      </c>
      <c r="C94" s="38" t="s">
        <v>26</v>
      </c>
      <c r="D94" s="38" t="s">
        <v>17</v>
      </c>
      <c r="E94" s="39">
        <v>98</v>
      </c>
      <c r="F94" s="39">
        <v>81</v>
      </c>
      <c r="G94" s="39">
        <v>68</v>
      </c>
      <c r="H94" s="40">
        <f t="shared" si="8"/>
        <v>247</v>
      </c>
      <c r="I94" s="39">
        <v>95</v>
      </c>
      <c r="J94" s="39">
        <v>85</v>
      </c>
      <c r="K94" s="39">
        <v>62</v>
      </c>
      <c r="L94" s="40">
        <f t="shared" si="9"/>
        <v>242</v>
      </c>
      <c r="M94" s="41">
        <f t="shared" si="10"/>
        <v>489</v>
      </c>
      <c r="N94" s="42">
        <v>35</v>
      </c>
      <c r="O94" s="42">
        <v>13</v>
      </c>
      <c r="P94" s="42">
        <v>6</v>
      </c>
      <c r="Q94" s="21">
        <v>1101</v>
      </c>
      <c r="R94" s="42" t="s">
        <v>214</v>
      </c>
      <c r="S94" s="21">
        <f t="shared" si="11"/>
        <v>1051</v>
      </c>
      <c r="T94" s="21">
        <v>9.2799999999999994</v>
      </c>
      <c r="U94" s="21">
        <v>16.27</v>
      </c>
    </row>
    <row r="95" spans="1:21">
      <c r="A95" s="21">
        <v>94</v>
      </c>
      <c r="B95" s="38" t="s">
        <v>121</v>
      </c>
      <c r="C95" s="38" t="s">
        <v>19</v>
      </c>
      <c r="D95" s="38" t="s">
        <v>17</v>
      </c>
      <c r="E95" s="39">
        <v>0</v>
      </c>
      <c r="F95" s="39">
        <v>0</v>
      </c>
      <c r="G95" s="39">
        <v>0</v>
      </c>
      <c r="H95" s="40">
        <f t="shared" si="8"/>
        <v>0</v>
      </c>
      <c r="I95" s="39">
        <v>0</v>
      </c>
      <c r="J95" s="39">
        <v>0</v>
      </c>
      <c r="K95" s="39">
        <v>0</v>
      </c>
      <c r="L95" s="40">
        <f t="shared" si="9"/>
        <v>0</v>
      </c>
      <c r="M95" s="41">
        <f t="shared" si="10"/>
        <v>0</v>
      </c>
      <c r="N95" s="42"/>
      <c r="O95" s="42"/>
      <c r="P95" s="42"/>
      <c r="Q95" s="21"/>
      <c r="R95" s="42"/>
      <c r="S95" s="21">
        <f t="shared" si="11"/>
        <v>0</v>
      </c>
      <c r="T95" s="21"/>
      <c r="U95" s="21"/>
    </row>
    <row r="96" spans="1:21">
      <c r="A96" s="21">
        <v>95</v>
      </c>
      <c r="B96" s="38" t="s">
        <v>122</v>
      </c>
      <c r="C96" s="38" t="s">
        <v>19</v>
      </c>
      <c r="D96" s="38" t="s">
        <v>17</v>
      </c>
      <c r="E96" s="39">
        <v>87</v>
      </c>
      <c r="F96" s="39">
        <v>69</v>
      </c>
      <c r="G96" s="39">
        <v>29</v>
      </c>
      <c r="H96" s="40">
        <f t="shared" si="8"/>
        <v>185</v>
      </c>
      <c r="I96" s="39">
        <v>75</v>
      </c>
      <c r="J96" s="39">
        <v>50</v>
      </c>
      <c r="K96" s="39">
        <v>49</v>
      </c>
      <c r="L96" s="40">
        <f t="shared" si="9"/>
        <v>174</v>
      </c>
      <c r="M96" s="41">
        <f t="shared" si="10"/>
        <v>359</v>
      </c>
      <c r="N96" s="42">
        <v>5</v>
      </c>
      <c r="O96" s="42">
        <v>8</v>
      </c>
      <c r="P96" s="42">
        <v>7</v>
      </c>
      <c r="Q96" s="21">
        <v>1347</v>
      </c>
      <c r="R96" s="42" t="s">
        <v>160</v>
      </c>
      <c r="S96" s="21">
        <f t="shared" si="11"/>
        <v>1347</v>
      </c>
      <c r="T96" s="21">
        <v>11.32</v>
      </c>
      <c r="U96" s="21">
        <v>11.48</v>
      </c>
    </row>
    <row r="97" spans="1:21">
      <c r="A97" s="21">
        <v>96</v>
      </c>
      <c r="B97" s="38" t="s">
        <v>123</v>
      </c>
      <c r="C97" s="38" t="s">
        <v>24</v>
      </c>
      <c r="D97" s="38" t="s">
        <v>17</v>
      </c>
      <c r="E97" s="39">
        <v>87</v>
      </c>
      <c r="F97" s="39">
        <v>57</v>
      </c>
      <c r="G97" s="39">
        <v>41</v>
      </c>
      <c r="H97" s="40">
        <f t="shared" si="8"/>
        <v>185</v>
      </c>
      <c r="I97" s="39">
        <v>59</v>
      </c>
      <c r="J97" s="39">
        <v>22</v>
      </c>
      <c r="K97" s="39">
        <v>24</v>
      </c>
      <c r="L97" s="40">
        <f t="shared" si="9"/>
        <v>105</v>
      </c>
      <c r="M97" s="41">
        <f t="shared" si="10"/>
        <v>290</v>
      </c>
      <c r="N97" s="42"/>
      <c r="O97" s="42"/>
      <c r="P97" s="42"/>
      <c r="Q97" s="21"/>
      <c r="R97" s="42"/>
      <c r="S97" s="21">
        <f t="shared" si="11"/>
        <v>0</v>
      </c>
      <c r="T97" s="21"/>
      <c r="U97" s="21"/>
    </row>
    <row r="98" spans="1:21">
      <c r="A98" s="21">
        <v>98</v>
      </c>
      <c r="B98" s="38" t="s">
        <v>199</v>
      </c>
      <c r="C98" s="38" t="s">
        <v>26</v>
      </c>
      <c r="D98" s="38" t="s">
        <v>17</v>
      </c>
      <c r="E98" s="39">
        <v>0</v>
      </c>
      <c r="F98" s="39">
        <v>0</v>
      </c>
      <c r="G98" s="39">
        <v>0</v>
      </c>
      <c r="H98" s="40">
        <f t="shared" ref="H98:H100" si="12">SUM(E98:G98)</f>
        <v>0</v>
      </c>
      <c r="I98" s="39">
        <v>0</v>
      </c>
      <c r="J98" s="39">
        <v>0</v>
      </c>
      <c r="K98" s="39">
        <v>0</v>
      </c>
      <c r="L98" s="40">
        <f t="shared" ref="L98:L100" si="13">SUM(I98:K98)</f>
        <v>0</v>
      </c>
      <c r="M98" s="41">
        <f t="shared" ref="M98:M100" si="14">SUM(H98,L98)</f>
        <v>0</v>
      </c>
      <c r="N98" s="42">
        <v>0</v>
      </c>
      <c r="O98" s="42">
        <v>15</v>
      </c>
      <c r="P98" s="42">
        <v>9</v>
      </c>
      <c r="Q98" s="21">
        <v>1331</v>
      </c>
      <c r="R98" s="42" t="s">
        <v>214</v>
      </c>
      <c r="S98" s="21">
        <f t="shared" ref="S98:S100" si="15">IF(R98="Yes",Q98-50,Q98)</f>
        <v>1281</v>
      </c>
      <c r="T98" s="21"/>
      <c r="U98" s="21"/>
    </row>
    <row r="99" spans="1:21">
      <c r="A99" s="21">
        <v>99</v>
      </c>
      <c r="B99" s="38" t="s">
        <v>124</v>
      </c>
      <c r="C99" s="38" t="s">
        <v>26</v>
      </c>
      <c r="D99" s="38" t="s">
        <v>17</v>
      </c>
      <c r="E99" s="39">
        <v>72</v>
      </c>
      <c r="F99" s="39">
        <v>20</v>
      </c>
      <c r="G99" s="39">
        <v>0</v>
      </c>
      <c r="H99" s="40">
        <f t="shared" si="12"/>
        <v>92</v>
      </c>
      <c r="I99" s="39">
        <v>0</v>
      </c>
      <c r="J99" s="39">
        <v>0</v>
      </c>
      <c r="K99" s="39">
        <v>0</v>
      </c>
      <c r="L99" s="40">
        <f t="shared" si="13"/>
        <v>0</v>
      </c>
      <c r="M99" s="41">
        <f t="shared" si="14"/>
        <v>92</v>
      </c>
      <c r="N99" s="42"/>
      <c r="O99" s="42"/>
      <c r="P99" s="42"/>
      <c r="Q99" s="21"/>
      <c r="R99" s="42"/>
      <c r="S99" s="21">
        <f t="shared" si="15"/>
        <v>0</v>
      </c>
      <c r="T99" s="21">
        <v>19.940000000000001</v>
      </c>
      <c r="U99" s="21">
        <v>12</v>
      </c>
    </row>
    <row r="100" spans="1:21">
      <c r="A100" s="21">
        <v>200</v>
      </c>
      <c r="B100" s="38" t="s">
        <v>200</v>
      </c>
      <c r="C100" s="38" t="s">
        <v>26</v>
      </c>
      <c r="D100" s="38" t="s">
        <v>17</v>
      </c>
      <c r="E100" s="39">
        <v>90</v>
      </c>
      <c r="F100" s="39">
        <v>65</v>
      </c>
      <c r="G100" s="39">
        <v>23</v>
      </c>
      <c r="H100" s="40">
        <f t="shared" si="12"/>
        <v>178</v>
      </c>
      <c r="I100" s="39">
        <v>92</v>
      </c>
      <c r="J100" s="39">
        <v>40</v>
      </c>
      <c r="K100" s="39">
        <v>63</v>
      </c>
      <c r="L100" s="40">
        <f t="shared" si="13"/>
        <v>195</v>
      </c>
      <c r="M100" s="41">
        <f t="shared" si="14"/>
        <v>373</v>
      </c>
      <c r="N100" s="42"/>
      <c r="O100" s="42"/>
      <c r="P100" s="42">
        <v>13</v>
      </c>
      <c r="Q100" s="21">
        <v>1319</v>
      </c>
      <c r="R100" s="42" t="s">
        <v>214</v>
      </c>
      <c r="S100" s="21">
        <f t="shared" si="15"/>
        <v>1269</v>
      </c>
      <c r="T100" s="21"/>
      <c r="U100" s="21">
        <v>13.5</v>
      </c>
    </row>
  </sheetData>
  <sheetProtection selectLockedCells="1"/>
  <autoFilter ref="A1:U100">
    <sortState ref="A2:U100">
      <sortCondition ref="A1:A100"/>
    </sortState>
  </autoFilter>
  <dataValidations count="1">
    <dataValidation type="list" allowBlank="1" showInputMessage="1" showErrorMessage="1" sqref="R2:R100">
      <formula1>$X$1:$X$2</formula1>
    </dataValidation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180" zoomScaleNormal="180" zoomScalePageLayoutView="180" workbookViewId="0">
      <pane xSplit="2" ySplit="2" topLeftCell="C3" activePane="bottomRight" state="frozen"/>
      <selection activeCell="B92" sqref="B92"/>
      <selection pane="topRight" activeCell="B92" sqref="B92"/>
      <selection pane="bottomLeft" activeCell="B92" sqref="B92"/>
      <selection pane="bottomRight" activeCell="J1" sqref="J1"/>
    </sheetView>
  </sheetViews>
  <sheetFormatPr baseColWidth="10" defaultColWidth="8.7109375" defaultRowHeight="13" x14ac:dyDescent="0"/>
  <cols>
    <col min="1" max="1" width="5.28515625" bestFit="1" customWidth="1"/>
    <col min="2" max="2" width="20.85546875" bestFit="1" customWidth="1"/>
    <col min="3" max="3" width="9.5703125" bestFit="1" customWidth="1"/>
    <col min="4" max="7" width="9.85546875" style="24" bestFit="1" customWidth="1"/>
    <col min="8" max="8" width="7.28515625" bestFit="1" customWidth="1"/>
    <col min="9" max="9" width="7.140625" bestFit="1" customWidth="1"/>
  </cols>
  <sheetData>
    <row r="1" spans="1:9" ht="30">
      <c r="A1" s="81" t="s">
        <v>274</v>
      </c>
      <c r="B1" s="81"/>
      <c r="C1" s="81"/>
      <c r="D1" s="81"/>
      <c r="E1" s="81"/>
      <c r="F1" s="81"/>
      <c r="G1" s="81"/>
      <c r="H1" s="81"/>
      <c r="I1" s="81"/>
    </row>
    <row r="2" spans="1:9" ht="15">
      <c r="A2" s="15" t="s">
        <v>160</v>
      </c>
      <c r="B2" s="15" t="s">
        <v>163</v>
      </c>
      <c r="C2" s="15" t="s">
        <v>1</v>
      </c>
      <c r="D2" s="15" t="s">
        <v>202</v>
      </c>
      <c r="E2" s="15" t="s">
        <v>203</v>
      </c>
      <c r="F2" s="15" t="s">
        <v>204</v>
      </c>
      <c r="G2" s="15" t="s">
        <v>205</v>
      </c>
      <c r="H2" s="15" t="s">
        <v>206</v>
      </c>
      <c r="I2" s="15" t="s">
        <v>165</v>
      </c>
    </row>
    <row r="3" spans="1:9" ht="15">
      <c r="A3" s="6">
        <v>113</v>
      </c>
      <c r="B3" s="6" t="str">
        <f t="shared" ref="B3:B9" si="0">VLOOKUP(A3,MasterWomen,2,FALSE)</f>
        <v>Lou Guilbert</v>
      </c>
      <c r="C3" s="6" t="str">
        <f t="shared" ref="C3:C9" si="1">VLOOKUP(A3,MasterWomen,3,FALSE)</f>
        <v>France</v>
      </c>
      <c r="D3" s="22">
        <v>50</v>
      </c>
      <c r="E3" s="22">
        <v>47</v>
      </c>
      <c r="F3" s="22">
        <v>53</v>
      </c>
      <c r="G3" s="22">
        <v>58</v>
      </c>
      <c r="H3" s="6">
        <f t="shared" ref="H3:H9" si="2">SUM(D3:G3)</f>
        <v>208</v>
      </c>
      <c r="I3" s="6">
        <f t="shared" ref="I3:I9" si="3">RANK(H3,$H$3:$H$9)</f>
        <v>1</v>
      </c>
    </row>
    <row r="4" spans="1:9" ht="15">
      <c r="A4" s="6">
        <v>123</v>
      </c>
      <c r="B4" s="6" t="str">
        <f t="shared" si="0"/>
        <v>Nataliya Dolgikh</v>
      </c>
      <c r="C4" s="6" t="str">
        <f t="shared" si="1"/>
        <v>Russia</v>
      </c>
      <c r="D4" s="22">
        <v>37</v>
      </c>
      <c r="E4" s="22">
        <v>48</v>
      </c>
      <c r="F4" s="22">
        <v>58</v>
      </c>
      <c r="G4" s="22">
        <v>53</v>
      </c>
      <c r="H4" s="6">
        <f t="shared" si="2"/>
        <v>196</v>
      </c>
      <c r="I4" s="6">
        <f t="shared" si="3"/>
        <v>2</v>
      </c>
    </row>
    <row r="5" spans="1:9" ht="15">
      <c r="A5" s="6">
        <v>117</v>
      </c>
      <c r="B5" s="6" t="str">
        <f t="shared" si="0"/>
        <v>Marina Kharkova</v>
      </c>
      <c r="C5" s="6" t="str">
        <f t="shared" si="1"/>
        <v>Russia</v>
      </c>
      <c r="D5" s="22">
        <v>38</v>
      </c>
      <c r="E5" s="22">
        <v>43</v>
      </c>
      <c r="F5" s="22">
        <v>48</v>
      </c>
      <c r="G5" s="22">
        <v>43</v>
      </c>
      <c r="H5" s="6">
        <f t="shared" si="2"/>
        <v>172</v>
      </c>
      <c r="I5" s="6">
        <f t="shared" si="3"/>
        <v>3</v>
      </c>
    </row>
    <row r="6" spans="1:9" ht="15">
      <c r="A6" s="6">
        <v>124</v>
      </c>
      <c r="B6" s="6" t="str">
        <f t="shared" si="0"/>
        <v>Nathalie Kuik</v>
      </c>
      <c r="C6" s="6" t="str">
        <f t="shared" si="1"/>
        <v>France</v>
      </c>
      <c r="D6" s="22">
        <v>25</v>
      </c>
      <c r="E6" s="22">
        <v>36</v>
      </c>
      <c r="F6" s="22">
        <v>45</v>
      </c>
      <c r="G6" s="22">
        <v>48</v>
      </c>
      <c r="H6" s="6">
        <f t="shared" si="2"/>
        <v>154</v>
      </c>
      <c r="I6" s="6">
        <f t="shared" si="3"/>
        <v>4</v>
      </c>
    </row>
    <row r="7" spans="1:9" ht="15">
      <c r="A7" s="6">
        <v>104</v>
      </c>
      <c r="B7" s="6" t="str">
        <f t="shared" si="0"/>
        <v>Irina Khotsenko</v>
      </c>
      <c r="C7" s="6" t="str">
        <f t="shared" si="1"/>
        <v>Russia</v>
      </c>
      <c r="D7" s="22">
        <v>37</v>
      </c>
      <c r="E7" s="22">
        <v>37</v>
      </c>
      <c r="F7" s="22">
        <v>37</v>
      </c>
      <c r="G7" s="22">
        <v>35</v>
      </c>
      <c r="H7" s="6">
        <f t="shared" si="2"/>
        <v>146</v>
      </c>
      <c r="I7" s="6">
        <f t="shared" si="3"/>
        <v>5</v>
      </c>
    </row>
    <row r="8" spans="1:9" ht="15">
      <c r="A8" s="6">
        <v>130</v>
      </c>
      <c r="B8" s="6" t="str">
        <f t="shared" si="0"/>
        <v>Tammy Collander</v>
      </c>
      <c r="C8" s="6" t="str">
        <f t="shared" si="1"/>
        <v>USA</v>
      </c>
      <c r="D8" s="22">
        <v>39</v>
      </c>
      <c r="E8" s="22">
        <v>29</v>
      </c>
      <c r="F8" s="22">
        <v>32</v>
      </c>
      <c r="G8" s="22">
        <v>31</v>
      </c>
      <c r="H8" s="6">
        <f t="shared" si="2"/>
        <v>131</v>
      </c>
      <c r="I8" s="6">
        <f t="shared" si="3"/>
        <v>6</v>
      </c>
    </row>
    <row r="9" spans="1:9" ht="15">
      <c r="A9" s="6">
        <v>103</v>
      </c>
      <c r="B9" s="6" t="str">
        <f t="shared" si="0"/>
        <v>Daniela Meyer-Speicher</v>
      </c>
      <c r="C9" s="6" t="str">
        <f t="shared" si="1"/>
        <v>France</v>
      </c>
      <c r="D9" s="22">
        <v>31</v>
      </c>
      <c r="E9" s="22">
        <v>27</v>
      </c>
      <c r="F9" s="22">
        <v>32</v>
      </c>
      <c r="G9" s="22">
        <v>38</v>
      </c>
      <c r="H9" s="6">
        <f t="shared" si="2"/>
        <v>128</v>
      </c>
      <c r="I9" s="6">
        <f t="shared" si="3"/>
        <v>7</v>
      </c>
    </row>
  </sheetData>
  <sheetProtection selectLockedCells="1"/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80" zoomScaleNormal="180" zoomScaleSheetLayoutView="87" zoomScalePageLayoutView="180" workbookViewId="0">
      <pane xSplit="2" ySplit="2" topLeftCell="C3" activePane="bottomRight" state="frozen"/>
      <selection activeCell="B92" sqref="B92"/>
      <selection pane="topRight" activeCell="B92" sqref="B92"/>
      <selection pane="bottomLeft" activeCell="B92" sqref="B92"/>
      <selection pane="bottomRight" activeCell="J1" sqref="J1"/>
    </sheetView>
  </sheetViews>
  <sheetFormatPr baseColWidth="10" defaultColWidth="8.7109375" defaultRowHeight="13" x14ac:dyDescent="0"/>
  <cols>
    <col min="1" max="1" width="5.28515625" bestFit="1" customWidth="1"/>
    <col min="2" max="2" width="20.42578125" bestFit="1" customWidth="1"/>
    <col min="3" max="3" width="9.5703125" bestFit="1" customWidth="1"/>
    <col min="4" max="7" width="9.85546875" style="24" bestFit="1" customWidth="1"/>
    <col min="8" max="8" width="7.28515625" bestFit="1" customWidth="1"/>
    <col min="9" max="9" width="7.140625" bestFit="1" customWidth="1"/>
  </cols>
  <sheetData>
    <row r="1" spans="1:9" ht="30">
      <c r="A1" s="81" t="s">
        <v>275</v>
      </c>
      <c r="B1" s="81"/>
      <c r="C1" s="81"/>
      <c r="D1" s="81"/>
      <c r="E1" s="81"/>
      <c r="F1" s="81"/>
      <c r="G1" s="81"/>
      <c r="H1" s="81"/>
      <c r="I1" s="81"/>
    </row>
    <row r="2" spans="1:9" ht="15">
      <c r="A2" s="15" t="s">
        <v>160</v>
      </c>
      <c r="B2" s="15" t="s">
        <v>163</v>
      </c>
      <c r="C2" s="15" t="s">
        <v>1</v>
      </c>
      <c r="D2" s="15" t="s">
        <v>202</v>
      </c>
      <c r="E2" s="15" t="s">
        <v>203</v>
      </c>
      <c r="F2" s="15" t="s">
        <v>204</v>
      </c>
      <c r="G2" s="15" t="s">
        <v>205</v>
      </c>
      <c r="H2" s="15" t="s">
        <v>206</v>
      </c>
      <c r="I2" s="15" t="s">
        <v>165</v>
      </c>
    </row>
    <row r="3" spans="1:9" ht="15">
      <c r="A3" s="6">
        <v>20</v>
      </c>
      <c r="B3" s="6" t="str">
        <f t="shared" ref="B3:B22" si="0">VLOOKUP(A3,MasterMen,2,FALSE)</f>
        <v>Christopher Miller</v>
      </c>
      <c r="C3" s="6" t="str">
        <f t="shared" ref="C3:C22" si="1">VLOOKUP(A3,MasterMen,3,FALSE)</f>
        <v>USA</v>
      </c>
      <c r="D3" s="22">
        <v>58</v>
      </c>
      <c r="E3" s="22">
        <v>61</v>
      </c>
      <c r="F3" s="22">
        <v>63</v>
      </c>
      <c r="G3" s="22">
        <v>61</v>
      </c>
      <c r="H3" s="6">
        <f t="shared" ref="H3:H22" si="2">SUM(D3:G3)</f>
        <v>243</v>
      </c>
      <c r="I3" s="6">
        <f t="shared" ref="I3:I22" si="3">RANK(H3,$H$3:$H$22)</f>
        <v>1</v>
      </c>
    </row>
    <row r="4" spans="1:9" ht="15">
      <c r="A4" s="6">
        <v>49</v>
      </c>
      <c r="B4" s="6" t="str">
        <f t="shared" si="0"/>
        <v>Konstantin Malyshev</v>
      </c>
      <c r="C4" s="6" t="str">
        <f t="shared" si="1"/>
        <v>Russia</v>
      </c>
      <c r="D4" s="22">
        <v>58</v>
      </c>
      <c r="E4" s="22">
        <v>59</v>
      </c>
      <c r="F4" s="22">
        <v>51</v>
      </c>
      <c r="G4" s="22">
        <v>54</v>
      </c>
      <c r="H4" s="6">
        <f t="shared" si="2"/>
        <v>222</v>
      </c>
      <c r="I4" s="6">
        <f t="shared" si="3"/>
        <v>2</v>
      </c>
    </row>
    <row r="5" spans="1:9" ht="15">
      <c r="A5" s="6">
        <v>32</v>
      </c>
      <c r="B5" s="6" t="str">
        <f t="shared" si="0"/>
        <v>Gaetan Freydt-Drouan</v>
      </c>
      <c r="C5" s="6" t="str">
        <f t="shared" si="1"/>
        <v>France</v>
      </c>
      <c r="D5" s="22">
        <v>52</v>
      </c>
      <c r="E5" s="22">
        <v>58</v>
      </c>
      <c r="F5" s="22">
        <v>60</v>
      </c>
      <c r="G5" s="22">
        <v>51</v>
      </c>
      <c r="H5" s="6">
        <f t="shared" si="2"/>
        <v>221</v>
      </c>
      <c r="I5" s="6">
        <f t="shared" si="3"/>
        <v>3</v>
      </c>
    </row>
    <row r="6" spans="1:9" ht="15">
      <c r="A6" s="6">
        <v>28</v>
      </c>
      <c r="B6" s="6" t="str">
        <f t="shared" si="0"/>
        <v>Frank Fingerhut</v>
      </c>
      <c r="C6" s="6" t="str">
        <f t="shared" si="1"/>
        <v>Germany</v>
      </c>
      <c r="D6" s="22">
        <v>54</v>
      </c>
      <c r="E6" s="22">
        <v>56</v>
      </c>
      <c r="F6" s="22">
        <v>47</v>
      </c>
      <c r="G6" s="22">
        <v>58</v>
      </c>
      <c r="H6" s="6">
        <f t="shared" si="2"/>
        <v>215</v>
      </c>
      <c r="I6" s="6">
        <f t="shared" si="3"/>
        <v>4</v>
      </c>
    </row>
    <row r="7" spans="1:9" ht="15">
      <c r="A7" s="6">
        <v>80</v>
      </c>
      <c r="B7" s="6" t="str">
        <f t="shared" si="0"/>
        <v>Richard Eisinger</v>
      </c>
      <c r="C7" s="6" t="str">
        <f t="shared" si="1"/>
        <v>UK</v>
      </c>
      <c r="D7" s="22">
        <v>52</v>
      </c>
      <c r="E7" s="22">
        <v>50</v>
      </c>
      <c r="F7" s="22">
        <v>51</v>
      </c>
      <c r="G7" s="22">
        <v>62</v>
      </c>
      <c r="H7" s="6">
        <f t="shared" si="2"/>
        <v>215</v>
      </c>
      <c r="I7" s="6">
        <f t="shared" si="3"/>
        <v>4</v>
      </c>
    </row>
    <row r="8" spans="1:9" ht="15">
      <c r="A8" s="6">
        <v>4</v>
      </c>
      <c r="B8" s="6" t="str">
        <f t="shared" si="0"/>
        <v>Alan K Parish</v>
      </c>
      <c r="C8" s="6" t="str">
        <f t="shared" si="1"/>
        <v>UK</v>
      </c>
      <c r="D8" s="22">
        <v>44</v>
      </c>
      <c r="E8" s="22">
        <v>56</v>
      </c>
      <c r="F8" s="22">
        <v>54</v>
      </c>
      <c r="G8" s="22">
        <v>61</v>
      </c>
      <c r="H8" s="6">
        <f t="shared" si="2"/>
        <v>215</v>
      </c>
      <c r="I8" s="6">
        <f t="shared" si="3"/>
        <v>4</v>
      </c>
    </row>
    <row r="9" spans="1:9" ht="15">
      <c r="A9" s="6">
        <v>93</v>
      </c>
      <c r="B9" s="6" t="str">
        <f t="shared" si="0"/>
        <v>Sylvain Guenegou</v>
      </c>
      <c r="C9" s="6" t="str">
        <f t="shared" si="1"/>
        <v>France</v>
      </c>
      <c r="D9" s="22">
        <v>50</v>
      </c>
      <c r="E9" s="22">
        <v>54</v>
      </c>
      <c r="F9" s="22">
        <v>45</v>
      </c>
      <c r="G9" s="22">
        <v>62</v>
      </c>
      <c r="H9" s="6">
        <f t="shared" si="2"/>
        <v>211</v>
      </c>
      <c r="I9" s="6">
        <f t="shared" si="3"/>
        <v>7</v>
      </c>
    </row>
    <row r="10" spans="1:9" ht="15">
      <c r="A10" s="6">
        <v>86</v>
      </c>
      <c r="B10" s="6" t="str">
        <f t="shared" si="0"/>
        <v>Roland Meyer-Speicher</v>
      </c>
      <c r="C10" s="6" t="str">
        <f t="shared" si="1"/>
        <v>France</v>
      </c>
      <c r="D10" s="22">
        <v>55</v>
      </c>
      <c r="E10" s="22">
        <v>46</v>
      </c>
      <c r="F10" s="22">
        <v>59</v>
      </c>
      <c r="G10" s="22">
        <v>51</v>
      </c>
      <c r="H10" s="6">
        <f t="shared" si="2"/>
        <v>211</v>
      </c>
      <c r="I10" s="6">
        <f t="shared" si="3"/>
        <v>7</v>
      </c>
    </row>
    <row r="11" spans="1:9" ht="15">
      <c r="A11" s="6">
        <v>91</v>
      </c>
      <c r="B11" s="6" t="str">
        <f t="shared" si="0"/>
        <v>Sergey Fedosenko</v>
      </c>
      <c r="C11" s="6" t="str">
        <f t="shared" si="1"/>
        <v>Russia</v>
      </c>
      <c r="D11" s="22">
        <v>42</v>
      </c>
      <c r="E11" s="22">
        <v>57</v>
      </c>
      <c r="F11" s="22">
        <v>51</v>
      </c>
      <c r="G11" s="22">
        <v>60</v>
      </c>
      <c r="H11" s="6">
        <f t="shared" si="2"/>
        <v>210</v>
      </c>
      <c r="I11" s="6">
        <f t="shared" si="3"/>
        <v>9</v>
      </c>
    </row>
    <row r="12" spans="1:9" ht="15">
      <c r="A12" s="6">
        <v>11</v>
      </c>
      <c r="B12" s="6" t="str">
        <f t="shared" si="0"/>
        <v>Boriss Mihailovs</v>
      </c>
      <c r="C12" s="6" t="str">
        <f t="shared" si="1"/>
        <v>Latvia</v>
      </c>
      <c r="D12" s="22">
        <v>50</v>
      </c>
      <c r="E12" s="22">
        <v>51</v>
      </c>
      <c r="F12" s="22">
        <v>54</v>
      </c>
      <c r="G12" s="22">
        <v>55</v>
      </c>
      <c r="H12" s="6">
        <f t="shared" si="2"/>
        <v>210</v>
      </c>
      <c r="I12" s="6">
        <f t="shared" si="3"/>
        <v>9</v>
      </c>
    </row>
    <row r="13" spans="1:9" ht="15">
      <c r="A13" s="6">
        <v>23</v>
      </c>
      <c r="B13" s="6" t="str">
        <f t="shared" si="0"/>
        <v>Danila Kharkov</v>
      </c>
      <c r="C13" s="6" t="str">
        <f t="shared" si="1"/>
        <v>Russia</v>
      </c>
      <c r="D13" s="22">
        <v>49</v>
      </c>
      <c r="E13" s="22">
        <v>57</v>
      </c>
      <c r="F13" s="22">
        <v>47</v>
      </c>
      <c r="G13" s="22">
        <v>53</v>
      </c>
      <c r="H13" s="6">
        <f t="shared" si="2"/>
        <v>206</v>
      </c>
      <c r="I13" s="6">
        <f t="shared" si="3"/>
        <v>11</v>
      </c>
    </row>
    <row r="14" spans="1:9" ht="15">
      <c r="A14" s="6">
        <v>5</v>
      </c>
      <c r="B14" s="6" t="str">
        <f t="shared" si="0"/>
        <v>Albert Ayupov</v>
      </c>
      <c r="C14" s="6" t="str">
        <f t="shared" si="1"/>
        <v>Russia</v>
      </c>
      <c r="D14" s="22">
        <v>49</v>
      </c>
      <c r="E14" s="22">
        <v>56</v>
      </c>
      <c r="F14" s="22">
        <v>57</v>
      </c>
      <c r="G14" s="22">
        <v>43</v>
      </c>
      <c r="H14" s="6">
        <f t="shared" si="2"/>
        <v>205</v>
      </c>
      <c r="I14" s="6">
        <f t="shared" si="3"/>
        <v>12</v>
      </c>
    </row>
    <row r="15" spans="1:9" ht="15">
      <c r="A15" s="6">
        <v>78</v>
      </c>
      <c r="B15" s="6" t="str">
        <f t="shared" si="0"/>
        <v>Pierre Cazoulat</v>
      </c>
      <c r="C15" s="6" t="str">
        <f t="shared" si="1"/>
        <v>France</v>
      </c>
      <c r="D15" s="22">
        <v>45</v>
      </c>
      <c r="E15" s="22">
        <v>46</v>
      </c>
      <c r="F15" s="22">
        <v>58</v>
      </c>
      <c r="G15" s="22">
        <v>52</v>
      </c>
      <c r="H15" s="6">
        <f t="shared" si="2"/>
        <v>201</v>
      </c>
      <c r="I15" s="6">
        <f t="shared" si="3"/>
        <v>13</v>
      </c>
    </row>
    <row r="16" spans="1:9" ht="15">
      <c r="A16" s="6">
        <v>62</v>
      </c>
      <c r="B16" s="6" t="str">
        <f t="shared" si="0"/>
        <v>Milan Novák</v>
      </c>
      <c r="C16" s="6" t="str">
        <f t="shared" si="1"/>
        <v>Czechia</v>
      </c>
      <c r="D16" s="22">
        <v>38</v>
      </c>
      <c r="E16" s="22">
        <v>60</v>
      </c>
      <c r="F16" s="22">
        <v>56</v>
      </c>
      <c r="G16" s="22">
        <v>46</v>
      </c>
      <c r="H16" s="6">
        <f t="shared" si="2"/>
        <v>200</v>
      </c>
      <c r="I16" s="6">
        <f t="shared" si="3"/>
        <v>14</v>
      </c>
    </row>
    <row r="17" spans="1:9" ht="15">
      <c r="A17" s="6">
        <v>70</v>
      </c>
      <c r="B17" s="6" t="str">
        <f t="shared" si="0"/>
        <v>Paul Maccarone</v>
      </c>
      <c r="C17" s="6" t="str">
        <f t="shared" si="1"/>
        <v>USA</v>
      </c>
      <c r="D17" s="22">
        <v>34</v>
      </c>
      <c r="E17" s="22">
        <v>58</v>
      </c>
      <c r="F17" s="22">
        <v>56</v>
      </c>
      <c r="G17" s="22">
        <v>52</v>
      </c>
      <c r="H17" s="6">
        <f t="shared" si="2"/>
        <v>200</v>
      </c>
      <c r="I17" s="6">
        <f t="shared" si="3"/>
        <v>14</v>
      </c>
    </row>
    <row r="18" spans="1:9" ht="15">
      <c r="A18" s="6">
        <v>74</v>
      </c>
      <c r="B18" s="6" t="str">
        <f t="shared" si="0"/>
        <v>Pavel Peyrac Betin</v>
      </c>
      <c r="C18" s="6" t="str">
        <f t="shared" si="1"/>
        <v>Slovakia</v>
      </c>
      <c r="D18" s="22">
        <v>55</v>
      </c>
      <c r="E18" s="22">
        <v>49</v>
      </c>
      <c r="F18" s="22">
        <v>45</v>
      </c>
      <c r="G18" s="22">
        <v>48</v>
      </c>
      <c r="H18" s="6">
        <f t="shared" si="2"/>
        <v>197</v>
      </c>
      <c r="I18" s="6">
        <f t="shared" si="3"/>
        <v>16</v>
      </c>
    </row>
    <row r="19" spans="1:9" ht="15">
      <c r="A19" s="6">
        <v>30</v>
      </c>
      <c r="B19" s="6" t="str">
        <f t="shared" si="0"/>
        <v>František Stejskal</v>
      </c>
      <c r="C19" s="6" t="str">
        <f t="shared" si="1"/>
        <v>Czechia</v>
      </c>
      <c r="D19" s="22">
        <v>41</v>
      </c>
      <c r="E19" s="22">
        <v>49</v>
      </c>
      <c r="F19" s="22">
        <v>42</v>
      </c>
      <c r="G19" s="22">
        <v>46</v>
      </c>
      <c r="H19" s="6">
        <f t="shared" si="2"/>
        <v>178</v>
      </c>
      <c r="I19" s="6">
        <f t="shared" si="3"/>
        <v>17</v>
      </c>
    </row>
    <row r="20" spans="1:9" ht="15">
      <c r="A20" s="6">
        <v>39</v>
      </c>
      <c r="B20" s="6" t="str">
        <f t="shared" si="0"/>
        <v>Gregor Paprocki</v>
      </c>
      <c r="C20" s="6" t="str">
        <f t="shared" si="1"/>
        <v>Poland</v>
      </c>
      <c r="D20" s="22">
        <v>44</v>
      </c>
      <c r="E20" s="22">
        <v>40</v>
      </c>
      <c r="F20" s="22">
        <v>45</v>
      </c>
      <c r="G20" s="22">
        <v>47</v>
      </c>
      <c r="H20" s="6">
        <f t="shared" si="2"/>
        <v>176</v>
      </c>
      <c r="I20" s="6">
        <f t="shared" si="3"/>
        <v>18</v>
      </c>
    </row>
    <row r="21" spans="1:9" ht="15">
      <c r="A21" s="6">
        <v>7</v>
      </c>
      <c r="B21" s="6" t="str">
        <f t="shared" si="0"/>
        <v>Artyom Dmitriev</v>
      </c>
      <c r="C21" s="6" t="str">
        <f t="shared" si="1"/>
        <v>Russia</v>
      </c>
      <c r="D21" s="22">
        <v>45</v>
      </c>
      <c r="E21" s="22">
        <v>43</v>
      </c>
      <c r="F21" s="22">
        <v>44</v>
      </c>
      <c r="G21" s="22">
        <v>38</v>
      </c>
      <c r="H21" s="6">
        <f t="shared" si="2"/>
        <v>170</v>
      </c>
      <c r="I21" s="6">
        <f t="shared" si="3"/>
        <v>19</v>
      </c>
    </row>
    <row r="22" spans="1:9" ht="15">
      <c r="A22" s="6">
        <v>41</v>
      </c>
      <c r="B22" s="6" t="str">
        <f t="shared" si="0"/>
        <v>Jean-Yves Gautier</v>
      </c>
      <c r="C22" s="6" t="str">
        <f t="shared" si="1"/>
        <v>France</v>
      </c>
      <c r="D22" s="22">
        <v>45</v>
      </c>
      <c r="E22" s="22">
        <v>52</v>
      </c>
      <c r="F22" s="22">
        <v>27</v>
      </c>
      <c r="G22" s="22">
        <v>46</v>
      </c>
      <c r="H22" s="6">
        <f t="shared" si="2"/>
        <v>170</v>
      </c>
      <c r="I22" s="6">
        <f t="shared" si="3"/>
        <v>19</v>
      </c>
    </row>
  </sheetData>
  <sheetProtection selectLockedCells="1"/>
  <mergeCells count="1">
    <mergeCell ref="A1:I1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35"/>
  <sheetViews>
    <sheetView zoomScale="180" zoomScaleNormal="180" zoomScalePageLayoutView="180" workbookViewId="0">
      <pane xSplit="2" ySplit="2" topLeftCell="C3" activePane="bottomRight" state="frozen"/>
      <selection activeCell="B92" sqref="B92"/>
      <selection pane="topRight" activeCell="B92" sqref="B92"/>
      <selection pane="bottomLeft" activeCell="B92" sqref="B92"/>
      <selection pane="bottomRight" activeCell="J1" sqref="J1"/>
    </sheetView>
  </sheetViews>
  <sheetFormatPr baseColWidth="10" defaultColWidth="8.7109375" defaultRowHeight="13" x14ac:dyDescent="0"/>
  <cols>
    <col min="1" max="1" width="5.28515625" bestFit="1" customWidth="1"/>
    <col min="2" max="2" width="16.85546875" bestFit="1" customWidth="1"/>
    <col min="3" max="3" width="9.5703125" bestFit="1" customWidth="1"/>
    <col min="4" max="7" width="9.85546875" style="24" bestFit="1" customWidth="1"/>
    <col min="8" max="8" width="7.28515625" bestFit="1" customWidth="1"/>
    <col min="9" max="9" width="7.140625" bestFit="1" customWidth="1"/>
  </cols>
  <sheetData>
    <row r="1" spans="1:9" ht="30">
      <c r="A1" s="81" t="s">
        <v>276</v>
      </c>
      <c r="B1" s="81"/>
      <c r="C1" s="81"/>
      <c r="D1" s="81"/>
      <c r="E1" s="81"/>
      <c r="F1" s="81"/>
      <c r="G1" s="81"/>
      <c r="H1" s="81"/>
      <c r="I1" s="81"/>
    </row>
    <row r="2" spans="1:9" ht="15">
      <c r="A2" s="15" t="s">
        <v>160</v>
      </c>
      <c r="B2" s="15" t="s">
        <v>163</v>
      </c>
      <c r="C2" s="15" t="s">
        <v>1</v>
      </c>
      <c r="D2" s="15" t="s">
        <v>202</v>
      </c>
      <c r="E2" s="15" t="s">
        <v>203</v>
      </c>
      <c r="F2" s="15" t="s">
        <v>204</v>
      </c>
      <c r="G2" s="15" t="s">
        <v>205</v>
      </c>
      <c r="H2" s="15" t="s">
        <v>206</v>
      </c>
      <c r="I2" s="15" t="s">
        <v>165</v>
      </c>
    </row>
    <row r="3" spans="1:9" ht="15">
      <c r="A3" s="6">
        <v>105</v>
      </c>
      <c r="B3" s="6" t="str">
        <f t="shared" ref="B3:B9" si="0">VLOOKUP(A3,MasterWomen,2,FALSE)</f>
        <v>Ivana Karlíková</v>
      </c>
      <c r="C3" s="6" t="str">
        <f t="shared" ref="C3:C9" si="1">VLOOKUP(A3,MasterWomen,3,FALSE)</f>
        <v>Czechia</v>
      </c>
      <c r="D3" s="22">
        <v>32</v>
      </c>
      <c r="E3" s="22">
        <v>30</v>
      </c>
      <c r="F3" s="22">
        <v>38</v>
      </c>
      <c r="G3" s="22">
        <v>34</v>
      </c>
      <c r="H3" s="6">
        <f t="shared" ref="H3:H9" si="2">SUM(D3:G3)</f>
        <v>134</v>
      </c>
      <c r="I3" s="6">
        <f t="shared" ref="I3:I9" si="3">RANK(H3,$H$3:$H$9)</f>
        <v>1</v>
      </c>
    </row>
    <row r="4" spans="1:9" ht="15">
      <c r="A4" s="6">
        <v>100</v>
      </c>
      <c r="B4" s="6" t="str">
        <f t="shared" si="0"/>
        <v>Anna Krzheminskaia</v>
      </c>
      <c r="C4" s="6" t="str">
        <f t="shared" si="1"/>
        <v>Russia</v>
      </c>
      <c r="D4" s="22">
        <v>29</v>
      </c>
      <c r="E4" s="22">
        <v>31</v>
      </c>
      <c r="F4" s="22">
        <v>37</v>
      </c>
      <c r="G4" s="22">
        <v>36</v>
      </c>
      <c r="H4" s="6">
        <f t="shared" si="2"/>
        <v>133</v>
      </c>
      <c r="I4" s="6">
        <f t="shared" si="3"/>
        <v>2</v>
      </c>
    </row>
    <row r="5" spans="1:9" ht="15">
      <c r="A5" s="6">
        <v>123</v>
      </c>
      <c r="B5" s="6" t="str">
        <f t="shared" si="0"/>
        <v>Nataliya Dolgikh</v>
      </c>
      <c r="C5" s="6" t="str">
        <f t="shared" si="1"/>
        <v>Russia</v>
      </c>
      <c r="D5" s="22">
        <v>33</v>
      </c>
      <c r="E5" s="22">
        <v>25</v>
      </c>
      <c r="F5" s="22">
        <v>34</v>
      </c>
      <c r="G5" s="22">
        <v>39</v>
      </c>
      <c r="H5" s="6">
        <f t="shared" si="2"/>
        <v>131</v>
      </c>
      <c r="I5" s="6">
        <f t="shared" si="3"/>
        <v>3</v>
      </c>
    </row>
    <row r="6" spans="1:9" ht="15">
      <c r="A6" s="6">
        <v>117</v>
      </c>
      <c r="B6" s="6" t="str">
        <f t="shared" si="0"/>
        <v>Marina Kharkova</v>
      </c>
      <c r="C6" s="6" t="str">
        <f t="shared" si="1"/>
        <v>Russia</v>
      </c>
      <c r="D6" s="22">
        <v>30</v>
      </c>
      <c r="E6" s="22">
        <v>26</v>
      </c>
      <c r="F6" s="22">
        <v>30</v>
      </c>
      <c r="G6" s="22">
        <v>34</v>
      </c>
      <c r="H6" s="6">
        <f t="shared" si="2"/>
        <v>120</v>
      </c>
      <c r="I6" s="6">
        <f t="shared" si="3"/>
        <v>4</v>
      </c>
    </row>
    <row r="7" spans="1:9" ht="15">
      <c r="A7" s="6">
        <v>104</v>
      </c>
      <c r="B7" s="6" t="str">
        <f t="shared" si="0"/>
        <v>Irina Khotsenko</v>
      </c>
      <c r="C7" s="6" t="str">
        <f t="shared" si="1"/>
        <v>Russia</v>
      </c>
      <c r="D7" s="22">
        <v>28</v>
      </c>
      <c r="E7" s="22">
        <v>33</v>
      </c>
      <c r="F7" s="22">
        <v>28</v>
      </c>
      <c r="G7" s="22">
        <v>29</v>
      </c>
      <c r="H7" s="6">
        <f t="shared" si="2"/>
        <v>118</v>
      </c>
      <c r="I7" s="6">
        <f t="shared" si="3"/>
        <v>5</v>
      </c>
    </row>
    <row r="8" spans="1:9" ht="15">
      <c r="A8" s="6">
        <v>101</v>
      </c>
      <c r="B8" s="6" t="str">
        <f t="shared" si="0"/>
        <v>Anna Velikaya</v>
      </c>
      <c r="C8" s="6" t="str">
        <f t="shared" si="1"/>
        <v>Russia</v>
      </c>
      <c r="D8" s="22">
        <v>35</v>
      </c>
      <c r="E8" s="22">
        <v>33</v>
      </c>
      <c r="F8" s="22">
        <v>23</v>
      </c>
      <c r="G8" s="22">
        <v>23</v>
      </c>
      <c r="H8" s="6">
        <f t="shared" si="2"/>
        <v>114</v>
      </c>
      <c r="I8" s="6">
        <f t="shared" si="3"/>
        <v>6</v>
      </c>
    </row>
    <row r="9" spans="1:9" ht="15">
      <c r="A9" s="6">
        <v>124</v>
      </c>
      <c r="B9" s="6" t="str">
        <f t="shared" si="0"/>
        <v>Nathalie Kuik</v>
      </c>
      <c r="C9" s="6" t="str">
        <f t="shared" si="1"/>
        <v>France</v>
      </c>
      <c r="D9" s="22">
        <v>29</v>
      </c>
      <c r="E9" s="22">
        <v>26</v>
      </c>
      <c r="F9" s="22">
        <v>22</v>
      </c>
      <c r="G9" s="22">
        <v>25</v>
      </c>
      <c r="H9" s="6">
        <f t="shared" si="2"/>
        <v>102</v>
      </c>
      <c r="I9" s="6">
        <f t="shared" si="3"/>
        <v>7</v>
      </c>
    </row>
    <row r="3235" spans="2:2">
      <c r="B3235">
        <v>33</v>
      </c>
    </row>
  </sheetData>
  <sheetProtection selectLockedCells="1"/>
  <autoFilter ref="A2:I9">
    <sortState ref="A3:I9">
      <sortCondition ref="I2:I9"/>
    </sortState>
  </autoFilter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80" zoomScaleNormal="180" zoomScalePageLayoutView="180" workbookViewId="0">
      <pane xSplit="2" ySplit="2" topLeftCell="C3" activePane="bottomRight" state="frozen"/>
      <selection activeCell="B92" sqref="B92"/>
      <selection pane="topRight" activeCell="B92" sqref="B92"/>
      <selection pane="bottomLeft" activeCell="B92" sqref="B92"/>
      <selection pane="bottomRight" activeCell="J1" sqref="J1"/>
    </sheetView>
  </sheetViews>
  <sheetFormatPr baseColWidth="10" defaultColWidth="8.7109375" defaultRowHeight="13" x14ac:dyDescent="0"/>
  <cols>
    <col min="1" max="1" width="5.28515625" bestFit="1" customWidth="1"/>
    <col min="2" max="2" width="18.5703125" bestFit="1" customWidth="1"/>
    <col min="3" max="3" width="9.5703125" bestFit="1" customWidth="1"/>
    <col min="4" max="7" width="9.85546875" style="24" bestFit="1" customWidth="1"/>
    <col min="8" max="8" width="7.28515625" bestFit="1" customWidth="1"/>
    <col min="9" max="9" width="7.140625" bestFit="1" customWidth="1"/>
  </cols>
  <sheetData>
    <row r="1" spans="1:11" ht="30">
      <c r="A1" s="81" t="s">
        <v>277</v>
      </c>
      <c r="B1" s="81"/>
      <c r="C1" s="81"/>
      <c r="D1" s="81"/>
      <c r="E1" s="81"/>
      <c r="F1" s="81"/>
      <c r="G1" s="81"/>
      <c r="H1" s="81"/>
      <c r="I1" s="81"/>
    </row>
    <row r="2" spans="1:11" ht="15">
      <c r="A2" s="15" t="s">
        <v>160</v>
      </c>
      <c r="B2" s="15" t="s">
        <v>163</v>
      </c>
      <c r="C2" s="15" t="s">
        <v>1</v>
      </c>
      <c r="D2" s="15" t="s">
        <v>202</v>
      </c>
      <c r="E2" s="15" t="s">
        <v>203</v>
      </c>
      <c r="F2" s="15" t="s">
        <v>204</v>
      </c>
      <c r="G2" s="15" t="s">
        <v>205</v>
      </c>
      <c r="H2" s="15" t="s">
        <v>206</v>
      </c>
      <c r="I2" s="15" t="s">
        <v>165</v>
      </c>
      <c r="J2" s="28" t="s">
        <v>222</v>
      </c>
    </row>
    <row r="3" spans="1:11" ht="15">
      <c r="A3" s="6">
        <v>11</v>
      </c>
      <c r="B3" s="6" t="str">
        <f t="shared" ref="B3:B22" si="0">VLOOKUP(A3,MasterMen,2,FALSE)</f>
        <v>Boriss Mihailovs</v>
      </c>
      <c r="C3" s="6" t="str">
        <f t="shared" ref="C3:C22" si="1">VLOOKUP(A3,MasterMen,3,FALSE)</f>
        <v>Latvia</v>
      </c>
      <c r="D3" s="22">
        <v>56</v>
      </c>
      <c r="E3" s="22">
        <v>51</v>
      </c>
      <c r="F3" s="22">
        <v>54</v>
      </c>
      <c r="G3" s="22">
        <v>52</v>
      </c>
      <c r="H3" s="6">
        <f t="shared" ref="H3:H22" si="2">SUM(D3:G3)</f>
        <v>213</v>
      </c>
      <c r="I3" s="6">
        <f t="shared" ref="I3:I22" si="3">RANK(H3,$H$3:$H$22)</f>
        <v>1</v>
      </c>
      <c r="J3" s="31">
        <v>21</v>
      </c>
      <c r="K3" t="s">
        <v>223</v>
      </c>
    </row>
    <row r="4" spans="1:11" ht="15">
      <c r="A4" s="6">
        <v>62</v>
      </c>
      <c r="B4" s="6" t="str">
        <f t="shared" si="0"/>
        <v>Milan Novák</v>
      </c>
      <c r="C4" s="6" t="str">
        <f t="shared" si="1"/>
        <v>Czechia</v>
      </c>
      <c r="D4" s="22">
        <v>57</v>
      </c>
      <c r="E4" s="22">
        <v>54</v>
      </c>
      <c r="F4" s="22">
        <v>54</v>
      </c>
      <c r="G4" s="22">
        <v>48</v>
      </c>
      <c r="H4" s="6">
        <f t="shared" si="2"/>
        <v>213</v>
      </c>
      <c r="I4" s="6">
        <f t="shared" si="3"/>
        <v>1</v>
      </c>
      <c r="J4" s="31">
        <v>16</v>
      </c>
      <c r="K4" t="s">
        <v>220</v>
      </c>
    </row>
    <row r="5" spans="1:11" ht="15">
      <c r="A5" s="6">
        <v>5</v>
      </c>
      <c r="B5" s="6" t="str">
        <f t="shared" si="0"/>
        <v>Albert Ayupov</v>
      </c>
      <c r="C5" s="6" t="str">
        <f t="shared" si="1"/>
        <v>Russia</v>
      </c>
      <c r="D5" s="22">
        <v>50</v>
      </c>
      <c r="E5" s="22">
        <v>49</v>
      </c>
      <c r="F5" s="22">
        <v>54</v>
      </c>
      <c r="G5" s="22">
        <v>52</v>
      </c>
      <c r="H5" s="6">
        <f t="shared" si="2"/>
        <v>205</v>
      </c>
      <c r="I5" s="6">
        <f t="shared" si="3"/>
        <v>3</v>
      </c>
      <c r="J5" s="31"/>
    </row>
    <row r="6" spans="1:11" ht="15">
      <c r="A6" s="6">
        <v>91</v>
      </c>
      <c r="B6" s="6" t="str">
        <f t="shared" si="0"/>
        <v>Sergey Fedosenko</v>
      </c>
      <c r="C6" s="6" t="str">
        <f t="shared" si="1"/>
        <v>Russia</v>
      </c>
      <c r="D6" s="22">
        <v>55</v>
      </c>
      <c r="E6" s="22">
        <v>45</v>
      </c>
      <c r="F6" s="22">
        <v>56</v>
      </c>
      <c r="G6" s="22">
        <v>47</v>
      </c>
      <c r="H6" s="6">
        <f t="shared" si="2"/>
        <v>203</v>
      </c>
      <c r="I6" s="6">
        <f t="shared" si="3"/>
        <v>4</v>
      </c>
    </row>
    <row r="7" spans="1:11" ht="15">
      <c r="A7" s="6">
        <v>49</v>
      </c>
      <c r="B7" s="6" t="str">
        <f t="shared" si="0"/>
        <v>Konstantin Malyshev</v>
      </c>
      <c r="C7" s="6" t="str">
        <f t="shared" si="1"/>
        <v>Russia</v>
      </c>
      <c r="D7" s="22">
        <v>58</v>
      </c>
      <c r="E7" s="22">
        <v>41</v>
      </c>
      <c r="F7" s="22">
        <v>48</v>
      </c>
      <c r="G7" s="22">
        <v>54</v>
      </c>
      <c r="H7" s="6">
        <f t="shared" si="2"/>
        <v>201</v>
      </c>
      <c r="I7" s="6">
        <f t="shared" si="3"/>
        <v>5</v>
      </c>
    </row>
    <row r="8" spans="1:11" ht="15">
      <c r="A8" s="6">
        <v>39</v>
      </c>
      <c r="B8" s="6" t="str">
        <f t="shared" si="0"/>
        <v>Gregor Paprocki</v>
      </c>
      <c r="C8" s="6" t="str">
        <f t="shared" si="1"/>
        <v>Poland</v>
      </c>
      <c r="D8" s="22">
        <v>49</v>
      </c>
      <c r="E8" s="22">
        <v>41</v>
      </c>
      <c r="F8" s="22">
        <v>52</v>
      </c>
      <c r="G8" s="22">
        <v>54</v>
      </c>
      <c r="H8" s="6">
        <f t="shared" si="2"/>
        <v>196</v>
      </c>
      <c r="I8" s="6">
        <f t="shared" si="3"/>
        <v>6</v>
      </c>
    </row>
    <row r="9" spans="1:11" ht="15">
      <c r="A9" s="6">
        <v>30</v>
      </c>
      <c r="B9" s="6" t="str">
        <f t="shared" si="0"/>
        <v>František Stejskal</v>
      </c>
      <c r="C9" s="6" t="str">
        <f t="shared" si="1"/>
        <v>Czechia</v>
      </c>
      <c r="D9" s="22">
        <v>52</v>
      </c>
      <c r="E9" s="22">
        <v>47</v>
      </c>
      <c r="F9" s="22">
        <v>48</v>
      </c>
      <c r="G9" s="22">
        <v>46</v>
      </c>
      <c r="H9" s="6">
        <f t="shared" si="2"/>
        <v>193</v>
      </c>
      <c r="I9" s="6">
        <f t="shared" si="3"/>
        <v>7</v>
      </c>
    </row>
    <row r="10" spans="1:11" ht="15">
      <c r="A10" s="6">
        <v>80</v>
      </c>
      <c r="B10" s="6" t="str">
        <f t="shared" si="0"/>
        <v>Richard Eisinger</v>
      </c>
      <c r="C10" s="6" t="str">
        <f t="shared" si="1"/>
        <v>UK</v>
      </c>
      <c r="D10" s="22">
        <v>45</v>
      </c>
      <c r="E10" s="22">
        <v>51</v>
      </c>
      <c r="F10" s="22">
        <v>50</v>
      </c>
      <c r="G10" s="22">
        <v>40</v>
      </c>
      <c r="H10" s="6">
        <f t="shared" si="2"/>
        <v>186</v>
      </c>
      <c r="I10" s="6">
        <f t="shared" si="3"/>
        <v>8</v>
      </c>
    </row>
    <row r="11" spans="1:11" ht="15">
      <c r="A11" s="6">
        <v>63</v>
      </c>
      <c r="B11" s="6" t="str">
        <f t="shared" si="0"/>
        <v>Mo Gagawara</v>
      </c>
      <c r="C11" s="6" t="str">
        <f t="shared" si="1"/>
        <v>UK</v>
      </c>
      <c r="D11" s="22">
        <v>38</v>
      </c>
      <c r="E11" s="22">
        <v>50</v>
      </c>
      <c r="F11" s="22">
        <v>53</v>
      </c>
      <c r="G11" s="22">
        <v>40</v>
      </c>
      <c r="H11" s="6">
        <f t="shared" si="2"/>
        <v>181</v>
      </c>
      <c r="I11" s="6">
        <f t="shared" si="3"/>
        <v>9</v>
      </c>
    </row>
    <row r="12" spans="1:11" ht="15">
      <c r="A12" s="6">
        <v>4</v>
      </c>
      <c r="B12" s="6" t="str">
        <f t="shared" si="0"/>
        <v>Alan K Parish</v>
      </c>
      <c r="C12" s="6" t="str">
        <f t="shared" si="1"/>
        <v>UK</v>
      </c>
      <c r="D12" s="22">
        <v>46</v>
      </c>
      <c r="E12" s="22">
        <v>45</v>
      </c>
      <c r="F12" s="22">
        <v>39</v>
      </c>
      <c r="G12" s="22">
        <v>48</v>
      </c>
      <c r="H12" s="6">
        <f t="shared" si="2"/>
        <v>178</v>
      </c>
      <c r="I12" s="6">
        <f t="shared" si="3"/>
        <v>10</v>
      </c>
      <c r="J12" s="31"/>
    </row>
    <row r="13" spans="1:11" ht="15">
      <c r="A13" s="6">
        <v>93</v>
      </c>
      <c r="B13" s="6" t="str">
        <f t="shared" si="0"/>
        <v>Sylvain Guenegou</v>
      </c>
      <c r="C13" s="6" t="str">
        <f t="shared" si="1"/>
        <v>France</v>
      </c>
      <c r="D13" s="22">
        <v>40</v>
      </c>
      <c r="E13" s="22">
        <v>41</v>
      </c>
      <c r="F13" s="22">
        <v>46</v>
      </c>
      <c r="G13" s="22">
        <v>48</v>
      </c>
      <c r="H13" s="6">
        <f t="shared" si="2"/>
        <v>175</v>
      </c>
      <c r="I13" s="6">
        <f t="shared" si="3"/>
        <v>11</v>
      </c>
    </row>
    <row r="14" spans="1:11" ht="15">
      <c r="A14" s="6">
        <v>56</v>
      </c>
      <c r="B14" s="6" t="str">
        <f t="shared" si="0"/>
        <v>Mark Temple</v>
      </c>
      <c r="C14" s="6" t="str">
        <f t="shared" si="1"/>
        <v>UK</v>
      </c>
      <c r="D14" s="22">
        <v>47</v>
      </c>
      <c r="E14" s="22">
        <v>42</v>
      </c>
      <c r="F14" s="22">
        <v>34</v>
      </c>
      <c r="G14" s="22">
        <v>47</v>
      </c>
      <c r="H14" s="6">
        <f t="shared" si="2"/>
        <v>170</v>
      </c>
      <c r="I14" s="6">
        <f t="shared" si="3"/>
        <v>12</v>
      </c>
    </row>
    <row r="15" spans="1:11" ht="15">
      <c r="A15" s="6">
        <v>23</v>
      </c>
      <c r="B15" s="6" t="str">
        <f t="shared" si="0"/>
        <v>Danila Kharkov</v>
      </c>
      <c r="C15" s="6" t="str">
        <f t="shared" si="1"/>
        <v>Russia</v>
      </c>
      <c r="D15" s="22">
        <v>45</v>
      </c>
      <c r="E15" s="22">
        <v>49</v>
      </c>
      <c r="F15" s="22">
        <v>36</v>
      </c>
      <c r="G15" s="22">
        <v>39</v>
      </c>
      <c r="H15" s="6">
        <f t="shared" si="2"/>
        <v>169</v>
      </c>
      <c r="I15" s="6">
        <f t="shared" si="3"/>
        <v>13</v>
      </c>
    </row>
    <row r="16" spans="1:11" ht="15">
      <c r="A16" s="6">
        <v>70</v>
      </c>
      <c r="B16" s="6" t="str">
        <f t="shared" si="0"/>
        <v>Paul Maccarone</v>
      </c>
      <c r="C16" s="6" t="str">
        <f t="shared" si="1"/>
        <v>USA</v>
      </c>
      <c r="D16" s="22">
        <v>24</v>
      </c>
      <c r="E16" s="22">
        <v>46</v>
      </c>
      <c r="F16" s="22">
        <v>48</v>
      </c>
      <c r="G16" s="22">
        <v>48</v>
      </c>
      <c r="H16" s="6">
        <f t="shared" si="2"/>
        <v>166</v>
      </c>
      <c r="I16" s="6">
        <f t="shared" si="3"/>
        <v>14</v>
      </c>
    </row>
    <row r="17" spans="1:9" ht="15">
      <c r="A17" s="6">
        <v>27</v>
      </c>
      <c r="B17" s="6" t="str">
        <f t="shared" si="0"/>
        <v>Etienne Morineau</v>
      </c>
      <c r="C17" s="6" t="str">
        <f t="shared" si="1"/>
        <v>France</v>
      </c>
      <c r="D17" s="22">
        <v>40</v>
      </c>
      <c r="E17" s="22">
        <v>39</v>
      </c>
      <c r="F17" s="22">
        <v>47</v>
      </c>
      <c r="G17" s="22">
        <v>40</v>
      </c>
      <c r="H17" s="6">
        <f t="shared" si="2"/>
        <v>166</v>
      </c>
      <c r="I17" s="6">
        <f t="shared" si="3"/>
        <v>14</v>
      </c>
    </row>
    <row r="18" spans="1:9" ht="15">
      <c r="A18" s="6">
        <v>78</v>
      </c>
      <c r="B18" s="6" t="str">
        <f t="shared" si="0"/>
        <v>Pierre Cazoulat</v>
      </c>
      <c r="C18" s="6" t="str">
        <f t="shared" si="1"/>
        <v>France</v>
      </c>
      <c r="D18" s="22">
        <v>44</v>
      </c>
      <c r="E18" s="22">
        <v>34</v>
      </c>
      <c r="F18" s="22">
        <v>43</v>
      </c>
      <c r="G18" s="22">
        <v>44</v>
      </c>
      <c r="H18" s="6">
        <f t="shared" si="2"/>
        <v>165</v>
      </c>
      <c r="I18" s="6">
        <f t="shared" si="3"/>
        <v>16</v>
      </c>
    </row>
    <row r="19" spans="1:9" ht="15">
      <c r="A19" s="6">
        <v>28</v>
      </c>
      <c r="B19" s="6" t="str">
        <f t="shared" si="0"/>
        <v>Frank Fingerhut</v>
      </c>
      <c r="C19" s="6" t="str">
        <f t="shared" si="1"/>
        <v>Germany</v>
      </c>
      <c r="D19" s="22">
        <v>31</v>
      </c>
      <c r="E19" s="22">
        <v>48</v>
      </c>
      <c r="F19" s="22">
        <v>37</v>
      </c>
      <c r="G19" s="22">
        <v>42</v>
      </c>
      <c r="H19" s="6">
        <f t="shared" si="2"/>
        <v>158</v>
      </c>
      <c r="I19" s="6">
        <f t="shared" si="3"/>
        <v>17</v>
      </c>
    </row>
    <row r="20" spans="1:9" ht="15">
      <c r="A20" s="6">
        <v>74</v>
      </c>
      <c r="B20" s="6" t="str">
        <f t="shared" si="0"/>
        <v>Pavel Peyrac Betin</v>
      </c>
      <c r="C20" s="6" t="str">
        <f t="shared" si="1"/>
        <v>Slovakia</v>
      </c>
      <c r="D20" s="22">
        <v>37</v>
      </c>
      <c r="E20" s="22">
        <v>37</v>
      </c>
      <c r="F20" s="22">
        <v>41</v>
      </c>
      <c r="G20" s="22">
        <v>40</v>
      </c>
      <c r="H20" s="6">
        <f t="shared" si="2"/>
        <v>155</v>
      </c>
      <c r="I20" s="6">
        <f t="shared" si="3"/>
        <v>18</v>
      </c>
    </row>
    <row r="21" spans="1:9" ht="15">
      <c r="A21" s="6">
        <v>26</v>
      </c>
      <c r="B21" s="6" t="str">
        <f t="shared" si="0"/>
        <v>David Soyer</v>
      </c>
      <c r="C21" s="6" t="str">
        <f t="shared" si="1"/>
        <v>France</v>
      </c>
      <c r="D21" s="22">
        <v>20</v>
      </c>
      <c r="E21" s="22">
        <v>39</v>
      </c>
      <c r="F21" s="22">
        <v>43</v>
      </c>
      <c r="G21" s="22">
        <v>33</v>
      </c>
      <c r="H21" s="6">
        <f t="shared" si="2"/>
        <v>135</v>
      </c>
      <c r="I21" s="6">
        <f t="shared" si="3"/>
        <v>19</v>
      </c>
    </row>
    <row r="22" spans="1:9" ht="15">
      <c r="A22" s="6">
        <v>15</v>
      </c>
      <c r="B22" s="6" t="str">
        <f t="shared" si="0"/>
        <v>Christian Bordier</v>
      </c>
      <c r="C22" s="6" t="str">
        <f t="shared" si="1"/>
        <v>France</v>
      </c>
      <c r="D22" s="22">
        <v>28</v>
      </c>
      <c r="E22" s="22">
        <v>32</v>
      </c>
      <c r="F22" s="22">
        <v>35</v>
      </c>
      <c r="G22" s="22">
        <v>39</v>
      </c>
      <c r="H22" s="6">
        <f t="shared" si="2"/>
        <v>134</v>
      </c>
      <c r="I22" s="6">
        <f t="shared" si="3"/>
        <v>20</v>
      </c>
    </row>
  </sheetData>
  <sheetProtection selectLockedCells="1"/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zoomScale="160" zoomScaleNormal="160" zoomScalePageLayoutView="160" workbookViewId="0">
      <pane xSplit="2" ySplit="2" topLeftCell="C3" activePane="bottomRight" state="frozen"/>
      <selection activeCell="B92" sqref="B92"/>
      <selection pane="topRight" activeCell="B92" sqref="B92"/>
      <selection pane="bottomLeft" activeCell="B92" sqref="B92"/>
      <selection pane="bottomRight" activeCell="J1" sqref="J1"/>
    </sheetView>
  </sheetViews>
  <sheetFormatPr baseColWidth="10" defaultColWidth="8.7109375" defaultRowHeight="13" x14ac:dyDescent="0"/>
  <cols>
    <col min="1" max="1" width="5.28515625" bestFit="1" customWidth="1"/>
    <col min="2" max="2" width="20.85546875" bestFit="1" customWidth="1"/>
    <col min="3" max="3" width="9.5703125" bestFit="1" customWidth="1"/>
    <col min="4" max="7" width="9.85546875" style="24" bestFit="1" customWidth="1"/>
    <col min="8" max="8" width="7.28515625" bestFit="1" customWidth="1"/>
    <col min="9" max="9" width="7.140625" bestFit="1" customWidth="1"/>
  </cols>
  <sheetData>
    <row r="1" spans="1:9" ht="30">
      <c r="A1" s="81" t="s">
        <v>201</v>
      </c>
      <c r="B1" s="81"/>
      <c r="C1" s="81"/>
      <c r="D1" s="81"/>
      <c r="E1" s="81"/>
      <c r="F1" s="81"/>
      <c r="G1" s="81"/>
      <c r="H1" s="81"/>
      <c r="I1" s="81"/>
    </row>
    <row r="2" spans="1:9" ht="15">
      <c r="A2" s="15" t="s">
        <v>160</v>
      </c>
      <c r="B2" s="15" t="s">
        <v>163</v>
      </c>
      <c r="C2" s="15" t="s">
        <v>1</v>
      </c>
      <c r="D2" s="15" t="s">
        <v>202</v>
      </c>
      <c r="E2" s="15" t="s">
        <v>203</v>
      </c>
      <c r="F2" s="15" t="s">
        <v>204</v>
      </c>
      <c r="G2" s="15" t="s">
        <v>205</v>
      </c>
      <c r="H2" s="15" t="s">
        <v>206</v>
      </c>
      <c r="I2" s="15" t="s">
        <v>165</v>
      </c>
    </row>
    <row r="3" spans="1:9" ht="15">
      <c r="A3" s="6">
        <v>7</v>
      </c>
      <c r="B3" s="6" t="str">
        <f t="shared" ref="B3:B24" si="0">VLOOKUP(A3,MasterMen,2,FALSE)</f>
        <v>Artyom Dmitriev</v>
      </c>
      <c r="C3" s="6" t="str">
        <f t="shared" ref="C3:C24" si="1">VLOOKUP(A3,MasterMen,3,FALSE)</f>
        <v>Russia</v>
      </c>
      <c r="D3" s="22">
        <v>48</v>
      </c>
      <c r="E3" s="22">
        <v>52</v>
      </c>
      <c r="F3" s="22">
        <v>55</v>
      </c>
      <c r="G3" s="22">
        <v>44</v>
      </c>
      <c r="H3" s="6">
        <f t="shared" ref="H3:H34" si="2">SUM(D3:G3)</f>
        <v>199</v>
      </c>
      <c r="I3" s="6">
        <f t="shared" ref="I3:I34" si="3">RANK(H3,$H$3:$H$135)</f>
        <v>1</v>
      </c>
    </row>
    <row r="4" spans="1:9" ht="15">
      <c r="A4" s="6">
        <v>49</v>
      </c>
      <c r="B4" s="6" t="str">
        <f t="shared" si="0"/>
        <v>Konstantin Malyshev</v>
      </c>
      <c r="C4" s="6" t="str">
        <f t="shared" si="1"/>
        <v>Russia</v>
      </c>
      <c r="D4" s="22">
        <v>41</v>
      </c>
      <c r="E4" s="22">
        <v>59</v>
      </c>
      <c r="F4" s="22">
        <v>46</v>
      </c>
      <c r="G4" s="22">
        <v>48</v>
      </c>
      <c r="H4" s="6">
        <f t="shared" si="2"/>
        <v>194</v>
      </c>
      <c r="I4" s="6">
        <f t="shared" si="3"/>
        <v>2</v>
      </c>
    </row>
    <row r="5" spans="1:9" ht="15">
      <c r="A5" s="6">
        <v>17</v>
      </c>
      <c r="B5" s="6" t="str">
        <f t="shared" si="0"/>
        <v>Christophe de Félices</v>
      </c>
      <c r="C5" s="6" t="str">
        <f t="shared" si="1"/>
        <v>France</v>
      </c>
      <c r="D5" s="22">
        <v>41</v>
      </c>
      <c r="E5" s="22">
        <v>50</v>
      </c>
      <c r="F5" s="22">
        <v>43</v>
      </c>
      <c r="G5" s="22">
        <v>42</v>
      </c>
      <c r="H5" s="6">
        <f t="shared" si="2"/>
        <v>176</v>
      </c>
      <c r="I5" s="6">
        <f t="shared" si="3"/>
        <v>3</v>
      </c>
    </row>
    <row r="6" spans="1:9" ht="15">
      <c r="A6" s="6">
        <v>44</v>
      </c>
      <c r="B6" s="6" t="str">
        <f t="shared" si="0"/>
        <v>John Grabowski</v>
      </c>
      <c r="C6" s="6" t="str">
        <f t="shared" si="1"/>
        <v>USA</v>
      </c>
      <c r="D6" s="22">
        <v>42</v>
      </c>
      <c r="E6" s="22">
        <v>43</v>
      </c>
      <c r="F6" s="22">
        <v>37</v>
      </c>
      <c r="G6" s="22">
        <v>51</v>
      </c>
      <c r="H6" s="6">
        <f t="shared" si="2"/>
        <v>173</v>
      </c>
      <c r="I6" s="6">
        <f t="shared" si="3"/>
        <v>4</v>
      </c>
    </row>
    <row r="7" spans="1:9" ht="15">
      <c r="A7" s="6">
        <v>1</v>
      </c>
      <c r="B7" s="6" t="str">
        <f t="shared" si="0"/>
        <v>Adam Celadin</v>
      </c>
      <c r="C7" s="6" t="str">
        <f t="shared" si="1"/>
        <v>Czechia</v>
      </c>
      <c r="D7" s="22">
        <v>40</v>
      </c>
      <c r="E7" s="22">
        <v>38</v>
      </c>
      <c r="F7" s="22">
        <v>40</v>
      </c>
      <c r="G7" s="22">
        <v>51</v>
      </c>
      <c r="H7" s="6">
        <f t="shared" si="2"/>
        <v>169</v>
      </c>
      <c r="I7" s="6">
        <f t="shared" si="3"/>
        <v>5</v>
      </c>
    </row>
    <row r="8" spans="1:9" ht="15">
      <c r="A8" s="6">
        <v>23</v>
      </c>
      <c r="B8" s="6" t="str">
        <f t="shared" si="0"/>
        <v>Danila Kharkov</v>
      </c>
      <c r="C8" s="6" t="str">
        <f t="shared" si="1"/>
        <v>Russia</v>
      </c>
      <c r="D8" s="22">
        <v>43</v>
      </c>
      <c r="E8" s="22">
        <v>40</v>
      </c>
      <c r="F8" s="22">
        <v>43</v>
      </c>
      <c r="G8" s="22">
        <v>41</v>
      </c>
      <c r="H8" s="6">
        <f t="shared" si="2"/>
        <v>167</v>
      </c>
      <c r="I8" s="6">
        <f t="shared" si="3"/>
        <v>6</v>
      </c>
    </row>
    <row r="9" spans="1:9" ht="15">
      <c r="A9" s="6">
        <v>52</v>
      </c>
      <c r="B9" s="6" t="str">
        <f t="shared" si="0"/>
        <v>Ludovic Jezequel</v>
      </c>
      <c r="C9" s="6" t="str">
        <f t="shared" si="1"/>
        <v>France</v>
      </c>
      <c r="D9" s="22">
        <v>28</v>
      </c>
      <c r="E9" s="22">
        <v>35</v>
      </c>
      <c r="F9" s="22">
        <v>44</v>
      </c>
      <c r="G9" s="22">
        <v>52</v>
      </c>
      <c r="H9" s="6">
        <f t="shared" si="2"/>
        <v>159</v>
      </c>
      <c r="I9" s="6">
        <f t="shared" si="3"/>
        <v>7</v>
      </c>
    </row>
    <row r="10" spans="1:9" ht="15">
      <c r="A10" s="6">
        <v>21</v>
      </c>
      <c r="B10" s="6" t="str">
        <f t="shared" si="0"/>
        <v>Dan Pegg</v>
      </c>
      <c r="C10" s="6" t="str">
        <f t="shared" si="1"/>
        <v>USA</v>
      </c>
      <c r="D10" s="22">
        <v>32</v>
      </c>
      <c r="E10" s="22">
        <v>46</v>
      </c>
      <c r="F10" s="22">
        <v>40</v>
      </c>
      <c r="G10" s="22">
        <v>37</v>
      </c>
      <c r="H10" s="6">
        <f t="shared" si="2"/>
        <v>155</v>
      </c>
      <c r="I10" s="6">
        <f t="shared" si="3"/>
        <v>8</v>
      </c>
    </row>
    <row r="11" spans="1:9" ht="15">
      <c r="A11" s="6">
        <v>91</v>
      </c>
      <c r="B11" s="6" t="str">
        <f t="shared" si="0"/>
        <v>Sergey Fedosenko</v>
      </c>
      <c r="C11" s="6" t="str">
        <f t="shared" si="1"/>
        <v>Russia</v>
      </c>
      <c r="D11" s="22">
        <v>39</v>
      </c>
      <c r="E11" s="22">
        <v>43</v>
      </c>
      <c r="F11" s="22">
        <v>27</v>
      </c>
      <c r="G11" s="22">
        <v>32</v>
      </c>
      <c r="H11" s="6">
        <f t="shared" si="2"/>
        <v>141</v>
      </c>
      <c r="I11" s="6">
        <f t="shared" si="3"/>
        <v>9</v>
      </c>
    </row>
    <row r="12" spans="1:9" ht="15">
      <c r="A12" s="6">
        <v>75</v>
      </c>
      <c r="B12" s="6" t="str">
        <f t="shared" si="0"/>
        <v>Peter Thor</v>
      </c>
      <c r="C12" s="6" t="str">
        <f t="shared" si="1"/>
        <v>Sweden</v>
      </c>
      <c r="D12" s="22">
        <v>41</v>
      </c>
      <c r="E12" s="22">
        <v>34</v>
      </c>
      <c r="F12" s="22">
        <v>32</v>
      </c>
      <c r="G12" s="22">
        <v>33</v>
      </c>
      <c r="H12" s="6">
        <f t="shared" si="2"/>
        <v>140</v>
      </c>
      <c r="I12" s="6">
        <f t="shared" si="3"/>
        <v>10</v>
      </c>
    </row>
    <row r="13" spans="1:9" ht="15">
      <c r="A13" s="6">
        <v>87</v>
      </c>
      <c r="B13" s="6" t="str">
        <f t="shared" si="0"/>
        <v>Roman Shlokov</v>
      </c>
      <c r="C13" s="6" t="str">
        <f t="shared" si="1"/>
        <v>Russia</v>
      </c>
      <c r="D13" s="22">
        <v>31</v>
      </c>
      <c r="E13" s="22">
        <v>36</v>
      </c>
      <c r="F13" s="22">
        <v>40</v>
      </c>
      <c r="G13" s="22">
        <v>30</v>
      </c>
      <c r="H13" s="6">
        <f t="shared" si="2"/>
        <v>137</v>
      </c>
      <c r="I13" s="6">
        <f t="shared" si="3"/>
        <v>11</v>
      </c>
    </row>
    <row r="14" spans="1:9" ht="15">
      <c r="A14" s="6">
        <v>5</v>
      </c>
      <c r="B14" s="6" t="str">
        <f t="shared" si="0"/>
        <v>Albert Ayupov</v>
      </c>
      <c r="C14" s="6" t="str">
        <f t="shared" si="1"/>
        <v>Russia</v>
      </c>
      <c r="D14" s="22">
        <v>19</v>
      </c>
      <c r="E14" s="22">
        <v>31</v>
      </c>
      <c r="F14" s="22">
        <v>39</v>
      </c>
      <c r="G14" s="22">
        <v>47</v>
      </c>
      <c r="H14" s="6">
        <f t="shared" si="2"/>
        <v>136</v>
      </c>
      <c r="I14" s="6">
        <f t="shared" si="3"/>
        <v>12</v>
      </c>
    </row>
    <row r="15" spans="1:9" ht="15">
      <c r="A15" s="6">
        <v>78</v>
      </c>
      <c r="B15" s="6" t="str">
        <f t="shared" si="0"/>
        <v>Pierre Cazoulat</v>
      </c>
      <c r="C15" s="6" t="str">
        <f t="shared" si="1"/>
        <v>France</v>
      </c>
      <c r="D15" s="22">
        <v>33</v>
      </c>
      <c r="E15" s="22">
        <v>26</v>
      </c>
      <c r="F15" s="22">
        <v>42</v>
      </c>
      <c r="G15" s="22">
        <v>32</v>
      </c>
      <c r="H15" s="6">
        <f t="shared" si="2"/>
        <v>133</v>
      </c>
      <c r="I15" s="6">
        <f t="shared" si="3"/>
        <v>13</v>
      </c>
    </row>
    <row r="16" spans="1:9" ht="15">
      <c r="A16" s="6">
        <v>28</v>
      </c>
      <c r="B16" s="6" t="str">
        <f t="shared" si="0"/>
        <v>Frank Fingerhut</v>
      </c>
      <c r="C16" s="6" t="str">
        <f t="shared" si="1"/>
        <v>Germany</v>
      </c>
      <c r="D16" s="22">
        <v>34</v>
      </c>
      <c r="E16" s="22">
        <v>29</v>
      </c>
      <c r="F16" s="22">
        <v>31</v>
      </c>
      <c r="G16" s="22">
        <v>37</v>
      </c>
      <c r="H16" s="6">
        <f t="shared" si="2"/>
        <v>131</v>
      </c>
      <c r="I16" s="6">
        <f t="shared" si="3"/>
        <v>14</v>
      </c>
    </row>
    <row r="17" spans="1:9" ht="15">
      <c r="A17" s="6">
        <v>18</v>
      </c>
      <c r="B17" s="6" t="str">
        <f t="shared" si="0"/>
        <v>Christophe Goetsch</v>
      </c>
      <c r="C17" s="6" t="str">
        <f t="shared" si="1"/>
        <v>France</v>
      </c>
      <c r="D17" s="22">
        <v>24</v>
      </c>
      <c r="E17" s="22">
        <v>45</v>
      </c>
      <c r="F17" s="22">
        <v>27</v>
      </c>
      <c r="G17" s="22">
        <v>34</v>
      </c>
      <c r="H17" s="6">
        <f t="shared" si="2"/>
        <v>130</v>
      </c>
      <c r="I17" s="6">
        <f t="shared" si="3"/>
        <v>15</v>
      </c>
    </row>
    <row r="18" spans="1:9" ht="15">
      <c r="A18" s="6">
        <v>88</v>
      </c>
      <c r="B18" s="6" t="str">
        <f t="shared" si="0"/>
        <v>Roman Zhavnirovskii</v>
      </c>
      <c r="C18" s="6" t="str">
        <f t="shared" si="1"/>
        <v>Russia</v>
      </c>
      <c r="D18" s="22">
        <v>33</v>
      </c>
      <c r="E18" s="22">
        <v>32</v>
      </c>
      <c r="F18" s="22">
        <v>39</v>
      </c>
      <c r="G18" s="22">
        <v>25</v>
      </c>
      <c r="H18" s="6">
        <f t="shared" si="2"/>
        <v>129</v>
      </c>
      <c r="I18" s="6">
        <f t="shared" si="3"/>
        <v>16</v>
      </c>
    </row>
    <row r="19" spans="1:9" ht="15">
      <c r="A19" s="6">
        <v>70</v>
      </c>
      <c r="B19" s="6" t="str">
        <f t="shared" si="0"/>
        <v>Paul Maccarone</v>
      </c>
      <c r="C19" s="6" t="str">
        <f t="shared" si="1"/>
        <v>USA</v>
      </c>
      <c r="D19" s="22">
        <v>22</v>
      </c>
      <c r="E19" s="22">
        <v>23</v>
      </c>
      <c r="F19" s="22">
        <v>35</v>
      </c>
      <c r="G19" s="22">
        <v>26</v>
      </c>
      <c r="H19" s="6">
        <f t="shared" si="2"/>
        <v>106</v>
      </c>
      <c r="I19" s="6">
        <f t="shared" si="3"/>
        <v>17</v>
      </c>
    </row>
    <row r="20" spans="1:9" ht="15">
      <c r="A20" s="6">
        <v>37</v>
      </c>
      <c r="B20" s="6" t="str">
        <f t="shared" si="0"/>
        <v>Graham Monkman</v>
      </c>
      <c r="C20" s="6" t="str">
        <f t="shared" si="1"/>
        <v>UK</v>
      </c>
      <c r="D20" s="22">
        <v>33</v>
      </c>
      <c r="E20" s="22">
        <v>24</v>
      </c>
      <c r="F20" s="22">
        <v>21</v>
      </c>
      <c r="G20" s="22">
        <v>26</v>
      </c>
      <c r="H20" s="6">
        <f t="shared" si="2"/>
        <v>104</v>
      </c>
      <c r="I20" s="6">
        <f t="shared" si="3"/>
        <v>18</v>
      </c>
    </row>
    <row r="21" spans="1:9" ht="15">
      <c r="A21" s="6">
        <v>56</v>
      </c>
      <c r="B21" s="6" t="str">
        <f t="shared" si="0"/>
        <v>Mark Temple</v>
      </c>
      <c r="C21" s="6" t="str">
        <f t="shared" si="1"/>
        <v>UK</v>
      </c>
      <c r="D21" s="22">
        <v>30</v>
      </c>
      <c r="E21" s="22">
        <v>32</v>
      </c>
      <c r="F21" s="22">
        <v>21</v>
      </c>
      <c r="G21" s="22">
        <v>19</v>
      </c>
      <c r="H21" s="6">
        <f t="shared" si="2"/>
        <v>102</v>
      </c>
      <c r="I21" s="6">
        <f t="shared" si="3"/>
        <v>19</v>
      </c>
    </row>
    <row r="22" spans="1:9" ht="15">
      <c r="A22" s="6">
        <v>59</v>
      </c>
      <c r="B22" s="6" t="str">
        <f t="shared" si="0"/>
        <v>Matti Sairanen</v>
      </c>
      <c r="C22" s="6" t="str">
        <f t="shared" si="1"/>
        <v>Finland</v>
      </c>
      <c r="D22" s="22">
        <v>17</v>
      </c>
      <c r="E22" s="22">
        <v>30</v>
      </c>
      <c r="F22" s="22">
        <v>26</v>
      </c>
      <c r="G22" s="22">
        <v>29</v>
      </c>
      <c r="H22" s="6">
        <f t="shared" si="2"/>
        <v>102</v>
      </c>
      <c r="I22" s="6">
        <f t="shared" si="3"/>
        <v>19</v>
      </c>
    </row>
    <row r="23" spans="1:9" ht="15">
      <c r="A23" s="6">
        <v>86</v>
      </c>
      <c r="B23" s="6" t="str">
        <f t="shared" si="0"/>
        <v>Roland Meyer-Speicher</v>
      </c>
      <c r="C23" s="6" t="str">
        <f t="shared" si="1"/>
        <v>France</v>
      </c>
      <c r="D23" s="22">
        <v>30</v>
      </c>
      <c r="E23" s="22">
        <v>27</v>
      </c>
      <c r="F23" s="22">
        <v>20</v>
      </c>
      <c r="G23" s="22">
        <v>25</v>
      </c>
      <c r="H23" s="6">
        <f t="shared" si="2"/>
        <v>102</v>
      </c>
      <c r="I23" s="6">
        <f t="shared" si="3"/>
        <v>19</v>
      </c>
    </row>
    <row r="24" spans="1:9" ht="15">
      <c r="A24" s="6">
        <v>43</v>
      </c>
      <c r="B24" s="6" t="str">
        <f t="shared" si="0"/>
        <v>Johan Aline</v>
      </c>
      <c r="C24" s="6" t="str">
        <f t="shared" si="1"/>
        <v>France</v>
      </c>
      <c r="D24" s="22">
        <v>21</v>
      </c>
      <c r="E24" s="22">
        <v>26</v>
      </c>
      <c r="F24" s="22">
        <v>31</v>
      </c>
      <c r="G24" s="22">
        <v>23</v>
      </c>
      <c r="H24" s="6">
        <f t="shared" si="2"/>
        <v>101</v>
      </c>
      <c r="I24" s="6">
        <f t="shared" si="3"/>
        <v>22</v>
      </c>
    </row>
    <row r="25" spans="1:9" ht="15">
      <c r="A25" s="6">
        <v>100</v>
      </c>
      <c r="B25" s="6" t="str">
        <f>VLOOKUP(A25,MasterWomen,2,FALSE)</f>
        <v>Anna Krzheminskaia</v>
      </c>
      <c r="C25" s="6" t="str">
        <f>VLOOKUP(A25,MasterWomen,3,FALSE)</f>
        <v>Russia</v>
      </c>
      <c r="D25" s="22">
        <v>26</v>
      </c>
      <c r="E25" s="22">
        <v>19</v>
      </c>
      <c r="F25" s="22">
        <v>18</v>
      </c>
      <c r="G25" s="22">
        <v>28</v>
      </c>
      <c r="H25" s="6">
        <f t="shared" si="2"/>
        <v>91</v>
      </c>
      <c r="I25" s="6">
        <f t="shared" si="3"/>
        <v>23</v>
      </c>
    </row>
    <row r="26" spans="1:9" ht="15">
      <c r="A26" s="6">
        <v>123</v>
      </c>
      <c r="B26" s="6" t="str">
        <f>VLOOKUP(A26,MasterWomen,2,FALSE)</f>
        <v>Nataliya Dolgikh</v>
      </c>
      <c r="C26" s="6" t="str">
        <f>VLOOKUP(A26,MasterWomen,3,FALSE)</f>
        <v>Russia</v>
      </c>
      <c r="D26" s="22">
        <v>26</v>
      </c>
      <c r="E26" s="22">
        <v>19</v>
      </c>
      <c r="F26" s="22">
        <v>21</v>
      </c>
      <c r="G26" s="22">
        <v>21</v>
      </c>
      <c r="H26" s="6">
        <f t="shared" si="2"/>
        <v>87</v>
      </c>
      <c r="I26" s="6">
        <f t="shared" si="3"/>
        <v>24</v>
      </c>
    </row>
    <row r="27" spans="1:9" ht="15">
      <c r="A27" s="6">
        <v>95</v>
      </c>
      <c r="B27" s="6" t="str">
        <f t="shared" ref="B27:B34" si="4">VLOOKUP(A27,MasterMen,2,FALSE)</f>
        <v>Tom Manley</v>
      </c>
      <c r="C27" s="6" t="str">
        <f t="shared" ref="C27:C34" si="5">VLOOKUP(A27,MasterMen,3,FALSE)</f>
        <v>UK</v>
      </c>
      <c r="D27" s="22">
        <v>23</v>
      </c>
      <c r="E27" s="22">
        <v>30</v>
      </c>
      <c r="F27" s="22">
        <v>18</v>
      </c>
      <c r="G27" s="22">
        <v>10</v>
      </c>
      <c r="H27" s="6">
        <f t="shared" si="2"/>
        <v>81</v>
      </c>
      <c r="I27" s="6">
        <f t="shared" si="3"/>
        <v>25</v>
      </c>
    </row>
    <row r="28" spans="1:9" ht="15">
      <c r="A28" s="6">
        <v>6</v>
      </c>
      <c r="B28" s="6" t="str">
        <f t="shared" si="4"/>
        <v>Antoine Hertz</v>
      </c>
      <c r="C28" s="6" t="str">
        <f t="shared" si="5"/>
        <v>France</v>
      </c>
      <c r="D28" s="22">
        <v>27</v>
      </c>
      <c r="E28" s="22">
        <v>14</v>
      </c>
      <c r="F28" s="22">
        <v>18</v>
      </c>
      <c r="G28" s="22">
        <v>21</v>
      </c>
      <c r="H28" s="6">
        <f t="shared" si="2"/>
        <v>80</v>
      </c>
      <c r="I28" s="6">
        <f t="shared" si="3"/>
        <v>26</v>
      </c>
    </row>
    <row r="29" spans="1:9" ht="15">
      <c r="A29" s="6">
        <v>98</v>
      </c>
      <c r="B29" s="6" t="str">
        <f t="shared" si="4"/>
        <v>Florian Loupias</v>
      </c>
      <c r="C29" s="6" t="str">
        <f t="shared" si="5"/>
        <v>France</v>
      </c>
      <c r="D29" s="22">
        <v>14</v>
      </c>
      <c r="E29" s="22">
        <v>21</v>
      </c>
      <c r="F29" s="22">
        <v>16</v>
      </c>
      <c r="G29" s="22">
        <v>18</v>
      </c>
      <c r="H29" s="6">
        <f t="shared" si="2"/>
        <v>69</v>
      </c>
      <c r="I29" s="6">
        <f t="shared" si="3"/>
        <v>27</v>
      </c>
    </row>
    <row r="30" spans="1:9" ht="15">
      <c r="A30" s="6">
        <v>19</v>
      </c>
      <c r="B30" s="6" t="str">
        <f t="shared" si="4"/>
        <v>Christophe Morcamp</v>
      </c>
      <c r="C30" s="6" t="str">
        <f t="shared" si="5"/>
        <v>France</v>
      </c>
      <c r="D30" s="22">
        <v>16</v>
      </c>
      <c r="E30" s="22">
        <v>23</v>
      </c>
      <c r="F30" s="22">
        <v>7</v>
      </c>
      <c r="G30" s="22">
        <v>17</v>
      </c>
      <c r="H30" s="6">
        <f t="shared" si="2"/>
        <v>63</v>
      </c>
      <c r="I30" s="6">
        <f t="shared" si="3"/>
        <v>28</v>
      </c>
    </row>
    <row r="31" spans="1:9" ht="15">
      <c r="A31" s="6">
        <v>57</v>
      </c>
      <c r="B31" s="6" t="str">
        <f t="shared" si="4"/>
        <v>Markus Kuosmanen</v>
      </c>
      <c r="C31" s="6" t="str">
        <f t="shared" si="5"/>
        <v>Sweden</v>
      </c>
      <c r="D31" s="22">
        <v>18</v>
      </c>
      <c r="E31" s="22">
        <v>16</v>
      </c>
      <c r="F31" s="22">
        <v>19</v>
      </c>
      <c r="G31" s="22">
        <v>9</v>
      </c>
      <c r="H31" s="6">
        <f t="shared" si="2"/>
        <v>62</v>
      </c>
      <c r="I31" s="6">
        <f t="shared" si="3"/>
        <v>29</v>
      </c>
    </row>
    <row r="32" spans="1:9" ht="15">
      <c r="A32" s="6">
        <v>68</v>
      </c>
      <c r="B32" s="6" t="str">
        <f t="shared" si="4"/>
        <v>Pascal Bebon</v>
      </c>
      <c r="C32" s="6" t="str">
        <f t="shared" si="5"/>
        <v>France</v>
      </c>
      <c r="D32" s="22">
        <v>8</v>
      </c>
      <c r="E32" s="22">
        <v>20</v>
      </c>
      <c r="F32" s="22">
        <v>12</v>
      </c>
      <c r="G32" s="22">
        <v>22</v>
      </c>
      <c r="H32" s="6">
        <f t="shared" si="2"/>
        <v>62</v>
      </c>
      <c r="I32" s="6">
        <f t="shared" si="3"/>
        <v>29</v>
      </c>
    </row>
    <row r="33" spans="1:9" ht="15">
      <c r="A33" s="6">
        <v>9</v>
      </c>
      <c r="B33" s="6" t="str">
        <f t="shared" si="4"/>
        <v>Benjamin Morcamp</v>
      </c>
      <c r="C33" s="6" t="str">
        <f t="shared" si="5"/>
        <v>France</v>
      </c>
      <c r="D33" s="22">
        <v>9</v>
      </c>
      <c r="E33" s="22">
        <v>12</v>
      </c>
      <c r="F33" s="22">
        <v>10</v>
      </c>
      <c r="G33" s="22">
        <v>17</v>
      </c>
      <c r="H33" s="6">
        <f t="shared" si="2"/>
        <v>48</v>
      </c>
      <c r="I33" s="6">
        <f t="shared" si="3"/>
        <v>31</v>
      </c>
    </row>
    <row r="34" spans="1:9" ht="15">
      <c r="A34" s="6">
        <v>3</v>
      </c>
      <c r="B34" s="6" t="str">
        <f t="shared" si="4"/>
        <v>Adam Rohárik</v>
      </c>
      <c r="C34" s="6" t="str">
        <f t="shared" si="5"/>
        <v>Slovakia</v>
      </c>
      <c r="D34" s="22">
        <v>15</v>
      </c>
      <c r="E34" s="22">
        <v>15</v>
      </c>
      <c r="F34" s="22">
        <v>4</v>
      </c>
      <c r="G34" s="22">
        <v>10</v>
      </c>
      <c r="H34" s="6">
        <f t="shared" si="2"/>
        <v>44</v>
      </c>
      <c r="I34" s="6">
        <f t="shared" si="3"/>
        <v>32</v>
      </c>
    </row>
    <row r="35" spans="1:9" ht="15">
      <c r="A35" s="6">
        <v>117</v>
      </c>
      <c r="B35" s="6" t="str">
        <f>VLOOKUP(A35,MasterWomen,2,FALSE)</f>
        <v>Marina Kharkova</v>
      </c>
      <c r="C35" s="6" t="str">
        <f>VLOOKUP(A35,MasterWomen,3,FALSE)</f>
        <v>Russia</v>
      </c>
      <c r="D35" s="22">
        <v>11</v>
      </c>
      <c r="E35" s="22">
        <v>3</v>
      </c>
      <c r="F35" s="22">
        <v>13</v>
      </c>
      <c r="G35" s="22">
        <v>16</v>
      </c>
      <c r="H35" s="6">
        <f t="shared" ref="H35:H66" si="6">SUM(D35:G35)</f>
        <v>43</v>
      </c>
      <c r="I35" s="6">
        <f t="shared" ref="I35:I66" si="7">RANK(H35,$H$3:$H$135)</f>
        <v>33</v>
      </c>
    </row>
    <row r="36" spans="1:9" ht="15">
      <c r="A36" s="6">
        <v>16</v>
      </c>
      <c r="B36" s="6" t="str">
        <f>VLOOKUP(A36,MasterMen,2,FALSE)</f>
        <v>Christian Thiel</v>
      </c>
      <c r="C36" s="6" t="str">
        <f>VLOOKUP(A36,MasterMen,3,FALSE)</f>
        <v>Germany</v>
      </c>
      <c r="D36" s="22">
        <v>15</v>
      </c>
      <c r="E36" s="22">
        <v>2</v>
      </c>
      <c r="F36" s="22">
        <v>9</v>
      </c>
      <c r="G36" s="22">
        <v>8</v>
      </c>
      <c r="H36" s="6">
        <f t="shared" si="6"/>
        <v>34</v>
      </c>
      <c r="I36" s="6">
        <f t="shared" si="7"/>
        <v>34</v>
      </c>
    </row>
    <row r="37" spans="1:9" ht="15">
      <c r="A37" s="6">
        <v>132</v>
      </c>
      <c r="B37" s="6" t="str">
        <f>VLOOKUP(A37,MasterWomen,2,FALSE)</f>
        <v>Valentina Tikhacheva</v>
      </c>
      <c r="C37" s="6" t="str">
        <f>VLOOKUP(A37,MasterWomen,3,FALSE)</f>
        <v>Russia</v>
      </c>
      <c r="D37" s="22">
        <v>4</v>
      </c>
      <c r="E37" s="22">
        <v>9</v>
      </c>
      <c r="F37" s="22">
        <v>11</v>
      </c>
      <c r="G37" s="22">
        <v>3</v>
      </c>
      <c r="H37" s="6">
        <f t="shared" si="6"/>
        <v>27</v>
      </c>
      <c r="I37" s="6">
        <f t="shared" si="7"/>
        <v>35</v>
      </c>
    </row>
    <row r="38" spans="1:9" ht="15">
      <c r="A38" s="6">
        <v>66</v>
      </c>
      <c r="B38" s="6" t="str">
        <f>VLOOKUP(A38,MasterMen,2,FALSE)</f>
        <v>Norbert Wolff</v>
      </c>
      <c r="C38" s="6" t="str">
        <f>VLOOKUP(A38,MasterMen,3,FALSE)</f>
        <v>Germany</v>
      </c>
      <c r="D38" s="22">
        <v>4</v>
      </c>
      <c r="E38" s="22">
        <v>4</v>
      </c>
      <c r="F38" s="22">
        <v>2</v>
      </c>
      <c r="G38" s="22">
        <v>0</v>
      </c>
      <c r="H38" s="6">
        <f t="shared" si="6"/>
        <v>10</v>
      </c>
      <c r="I38" s="6">
        <f t="shared" si="7"/>
        <v>36</v>
      </c>
    </row>
    <row r="39" spans="1:9" ht="15">
      <c r="A39" s="6">
        <v>118</v>
      </c>
      <c r="B39" s="6" t="str">
        <f>VLOOKUP(A39,MasterWomen,2,FALSE)</f>
        <v>Marlène Aline</v>
      </c>
      <c r="C39" s="6" t="str">
        <f>VLOOKUP(A39,MasterWomen,3,FALSE)</f>
        <v>France</v>
      </c>
      <c r="D39" s="22">
        <v>4</v>
      </c>
      <c r="E39" s="22">
        <v>0</v>
      </c>
      <c r="F39" s="22">
        <v>3</v>
      </c>
      <c r="G39" s="22">
        <v>2</v>
      </c>
      <c r="H39" s="6">
        <f t="shared" si="6"/>
        <v>9</v>
      </c>
      <c r="I39" s="6">
        <f t="shared" si="7"/>
        <v>37</v>
      </c>
    </row>
    <row r="40" spans="1:9" ht="15">
      <c r="A40" s="6">
        <v>126</v>
      </c>
      <c r="B40" s="6" t="str">
        <f>VLOOKUP(A40,MasterWomen,2,FALSE)</f>
        <v>Sandra Lamotte</v>
      </c>
      <c r="C40" s="6" t="str">
        <f>VLOOKUP(A40,MasterWomen,3,FALSE)</f>
        <v>France</v>
      </c>
      <c r="D40" s="22">
        <v>0</v>
      </c>
      <c r="E40" s="22">
        <v>0</v>
      </c>
      <c r="F40" s="22">
        <v>3</v>
      </c>
      <c r="G40" s="22">
        <v>2</v>
      </c>
      <c r="H40" s="6">
        <f t="shared" si="6"/>
        <v>5</v>
      </c>
      <c r="I40" s="6">
        <f t="shared" si="7"/>
        <v>38</v>
      </c>
    </row>
    <row r="41" spans="1:9" ht="15">
      <c r="A41" s="6">
        <v>2</v>
      </c>
      <c r="B41" s="6" t="str">
        <f t="shared" ref="B41:B72" si="8">VLOOKUP(A41,MasterMen,2,FALSE)</f>
        <v>Adam Miller</v>
      </c>
      <c r="C41" s="6" t="str">
        <f t="shared" ref="C41:C72" si="9">VLOOKUP(A41,MasterMen,3,FALSE)</f>
        <v>UK</v>
      </c>
      <c r="D41" s="22"/>
      <c r="E41" s="22"/>
      <c r="F41" s="22"/>
      <c r="G41" s="22"/>
      <c r="H41" s="6">
        <f t="shared" si="6"/>
        <v>0</v>
      </c>
      <c r="I41" s="6">
        <f t="shared" si="7"/>
        <v>39</v>
      </c>
    </row>
    <row r="42" spans="1:9" ht="15">
      <c r="A42" s="6">
        <v>4</v>
      </c>
      <c r="B42" s="6" t="str">
        <f t="shared" si="8"/>
        <v>Alan K Parish</v>
      </c>
      <c r="C42" s="6" t="str">
        <f t="shared" si="9"/>
        <v>UK</v>
      </c>
      <c r="D42" s="22"/>
      <c r="E42" s="22"/>
      <c r="F42" s="22"/>
      <c r="G42" s="22"/>
      <c r="H42" s="6">
        <f t="shared" si="6"/>
        <v>0</v>
      </c>
      <c r="I42" s="6">
        <f t="shared" si="7"/>
        <v>39</v>
      </c>
    </row>
    <row r="43" spans="1:9" ht="15">
      <c r="A43" s="6">
        <v>8</v>
      </c>
      <c r="B43" s="6" t="str">
        <f t="shared" si="8"/>
        <v>Baptiste Liné</v>
      </c>
      <c r="C43" s="6" t="str">
        <f t="shared" si="9"/>
        <v>France</v>
      </c>
      <c r="D43" s="22"/>
      <c r="E43" s="22"/>
      <c r="F43" s="22"/>
      <c r="G43" s="22"/>
      <c r="H43" s="6">
        <f t="shared" si="6"/>
        <v>0</v>
      </c>
      <c r="I43" s="6">
        <f t="shared" si="7"/>
        <v>39</v>
      </c>
    </row>
    <row r="44" spans="1:9" ht="15">
      <c r="A44" s="6">
        <v>10</v>
      </c>
      <c r="B44" s="6" t="str">
        <f t="shared" si="8"/>
        <v>Benoit Salaün</v>
      </c>
      <c r="C44" s="6" t="str">
        <f t="shared" si="9"/>
        <v>France</v>
      </c>
      <c r="D44" s="22"/>
      <c r="E44" s="22"/>
      <c r="F44" s="22"/>
      <c r="G44" s="22"/>
      <c r="H44" s="6">
        <f t="shared" si="6"/>
        <v>0</v>
      </c>
      <c r="I44" s="6">
        <f t="shared" si="7"/>
        <v>39</v>
      </c>
    </row>
    <row r="45" spans="1:9" ht="15">
      <c r="A45" s="6">
        <v>11</v>
      </c>
      <c r="B45" s="6" t="str">
        <f t="shared" si="8"/>
        <v>Boriss Mihailovs</v>
      </c>
      <c r="C45" s="6" t="str">
        <f t="shared" si="9"/>
        <v>Latvia</v>
      </c>
      <c r="D45" s="22"/>
      <c r="E45" s="22"/>
      <c r="F45" s="22"/>
      <c r="G45" s="22"/>
      <c r="H45" s="6">
        <f t="shared" si="6"/>
        <v>0</v>
      </c>
      <c r="I45" s="6">
        <f t="shared" si="7"/>
        <v>39</v>
      </c>
    </row>
    <row r="46" spans="1:9" ht="15">
      <c r="A46" s="6">
        <v>12</v>
      </c>
      <c r="B46" s="6" t="str">
        <f t="shared" si="8"/>
        <v>Cameron Ball</v>
      </c>
      <c r="C46" s="6" t="str">
        <f t="shared" si="9"/>
        <v>UK</v>
      </c>
      <c r="D46" s="22"/>
      <c r="E46" s="22"/>
      <c r="F46" s="22"/>
      <c r="G46" s="22"/>
      <c r="H46" s="6">
        <f t="shared" si="6"/>
        <v>0</v>
      </c>
      <c r="I46" s="6">
        <f t="shared" si="7"/>
        <v>39</v>
      </c>
    </row>
    <row r="47" spans="1:9" ht="15">
      <c r="A47" s="6">
        <v>13</v>
      </c>
      <c r="B47" s="6" t="str">
        <f t="shared" si="8"/>
        <v>Chris Hughes</v>
      </c>
      <c r="C47" s="6" t="str">
        <f t="shared" si="9"/>
        <v>UK</v>
      </c>
      <c r="D47" s="22"/>
      <c r="E47" s="22"/>
      <c r="F47" s="22"/>
      <c r="G47" s="22"/>
      <c r="H47" s="6">
        <f t="shared" si="6"/>
        <v>0</v>
      </c>
      <c r="I47" s="6">
        <f t="shared" si="7"/>
        <v>39</v>
      </c>
    </row>
    <row r="48" spans="1:9" ht="15">
      <c r="A48" s="6">
        <v>14</v>
      </c>
      <c r="B48" s="6" t="str">
        <f t="shared" si="8"/>
        <v>Chris Poole</v>
      </c>
      <c r="C48" s="6" t="str">
        <f t="shared" si="9"/>
        <v>UK</v>
      </c>
      <c r="D48" s="22"/>
      <c r="E48" s="22"/>
      <c r="F48" s="22"/>
      <c r="G48" s="22"/>
      <c r="H48" s="6">
        <f t="shared" si="6"/>
        <v>0</v>
      </c>
      <c r="I48" s="6">
        <f t="shared" si="7"/>
        <v>39</v>
      </c>
    </row>
    <row r="49" spans="1:9" ht="15">
      <c r="A49" s="6">
        <v>15</v>
      </c>
      <c r="B49" s="6" t="str">
        <f t="shared" si="8"/>
        <v>Christian Bordier</v>
      </c>
      <c r="C49" s="6" t="str">
        <f t="shared" si="9"/>
        <v>France</v>
      </c>
      <c r="D49" s="22"/>
      <c r="E49" s="22"/>
      <c r="F49" s="22"/>
      <c r="G49" s="22"/>
      <c r="H49" s="6">
        <f t="shared" si="6"/>
        <v>0</v>
      </c>
      <c r="I49" s="6">
        <f t="shared" si="7"/>
        <v>39</v>
      </c>
    </row>
    <row r="50" spans="1:9" ht="15">
      <c r="A50" s="6">
        <v>20</v>
      </c>
      <c r="B50" s="6" t="str">
        <f t="shared" si="8"/>
        <v>Christopher Miller</v>
      </c>
      <c r="C50" s="6" t="str">
        <f t="shared" si="9"/>
        <v>USA</v>
      </c>
      <c r="D50" s="22"/>
      <c r="E50" s="22"/>
      <c r="F50" s="22"/>
      <c r="G50" s="22"/>
      <c r="H50" s="6">
        <f t="shared" si="6"/>
        <v>0</v>
      </c>
      <c r="I50" s="6">
        <f t="shared" si="7"/>
        <v>39</v>
      </c>
    </row>
    <row r="51" spans="1:9" ht="15">
      <c r="A51" s="6">
        <v>22</v>
      </c>
      <c r="B51" s="6" t="str">
        <f t="shared" si="8"/>
        <v>Daniel Goodrum</v>
      </c>
      <c r="C51" s="6" t="str">
        <f t="shared" si="9"/>
        <v>UK</v>
      </c>
      <c r="D51" s="22"/>
      <c r="E51" s="22"/>
      <c r="F51" s="22"/>
      <c r="G51" s="22"/>
      <c r="H51" s="6">
        <f t="shared" si="6"/>
        <v>0</v>
      </c>
      <c r="I51" s="6">
        <f t="shared" si="7"/>
        <v>39</v>
      </c>
    </row>
    <row r="52" spans="1:9" ht="15">
      <c r="A52" s="6">
        <v>24</v>
      </c>
      <c r="B52" s="6" t="str">
        <f t="shared" si="8"/>
        <v>Danny Bear Thomas</v>
      </c>
      <c r="C52" s="6" t="str">
        <f t="shared" si="9"/>
        <v>UK</v>
      </c>
      <c r="D52" s="22"/>
      <c r="E52" s="22"/>
      <c r="F52" s="22"/>
      <c r="G52" s="22"/>
      <c r="H52" s="6">
        <f t="shared" si="6"/>
        <v>0</v>
      </c>
      <c r="I52" s="6">
        <f t="shared" si="7"/>
        <v>39</v>
      </c>
    </row>
    <row r="53" spans="1:9" ht="15">
      <c r="A53" s="6">
        <v>25</v>
      </c>
      <c r="B53" s="6" t="str">
        <f t="shared" si="8"/>
        <v>Dave Aldridge</v>
      </c>
      <c r="C53" s="6" t="str">
        <f t="shared" si="9"/>
        <v>UK</v>
      </c>
      <c r="D53" s="22"/>
      <c r="E53" s="22"/>
      <c r="F53" s="22"/>
      <c r="G53" s="22"/>
      <c r="H53" s="6">
        <f t="shared" si="6"/>
        <v>0</v>
      </c>
      <c r="I53" s="6">
        <f t="shared" si="7"/>
        <v>39</v>
      </c>
    </row>
    <row r="54" spans="1:9" ht="15">
      <c r="A54" s="6">
        <v>26</v>
      </c>
      <c r="B54" s="6" t="str">
        <f t="shared" si="8"/>
        <v>David Soyer</v>
      </c>
      <c r="C54" s="6" t="str">
        <f t="shared" si="9"/>
        <v>France</v>
      </c>
      <c r="D54" s="22"/>
      <c r="E54" s="22"/>
      <c r="F54" s="22"/>
      <c r="G54" s="22"/>
      <c r="H54" s="6">
        <f t="shared" si="6"/>
        <v>0</v>
      </c>
      <c r="I54" s="6">
        <f t="shared" si="7"/>
        <v>39</v>
      </c>
    </row>
    <row r="55" spans="1:9" ht="15">
      <c r="A55" s="6">
        <v>27</v>
      </c>
      <c r="B55" s="6" t="str">
        <f t="shared" si="8"/>
        <v>Etienne Morineau</v>
      </c>
      <c r="C55" s="6" t="str">
        <f t="shared" si="9"/>
        <v>France</v>
      </c>
      <c r="D55" s="22"/>
      <c r="E55" s="22"/>
      <c r="F55" s="22"/>
      <c r="G55" s="22"/>
      <c r="H55" s="6">
        <f t="shared" si="6"/>
        <v>0</v>
      </c>
      <c r="I55" s="6">
        <f t="shared" si="7"/>
        <v>39</v>
      </c>
    </row>
    <row r="56" spans="1:9" ht="15">
      <c r="A56" s="6">
        <v>29</v>
      </c>
      <c r="B56" s="6" t="str">
        <f t="shared" si="8"/>
        <v>Frank Salonius</v>
      </c>
      <c r="C56" s="6" t="str">
        <f t="shared" si="9"/>
        <v>Finland</v>
      </c>
      <c r="D56" s="22"/>
      <c r="E56" s="22"/>
      <c r="F56" s="22"/>
      <c r="G56" s="22"/>
      <c r="H56" s="6">
        <f t="shared" si="6"/>
        <v>0</v>
      </c>
      <c r="I56" s="6">
        <f t="shared" si="7"/>
        <v>39</v>
      </c>
    </row>
    <row r="57" spans="1:9" ht="15">
      <c r="A57" s="6">
        <v>30</v>
      </c>
      <c r="B57" s="6" t="str">
        <f t="shared" si="8"/>
        <v>František Stejskal</v>
      </c>
      <c r="C57" s="6" t="str">
        <f t="shared" si="9"/>
        <v>Czechia</v>
      </c>
      <c r="D57" s="22"/>
      <c r="E57" s="22"/>
      <c r="F57" s="22"/>
      <c r="G57" s="22"/>
      <c r="H57" s="6">
        <f t="shared" si="6"/>
        <v>0</v>
      </c>
      <c r="I57" s="6">
        <f t="shared" si="7"/>
        <v>39</v>
      </c>
    </row>
    <row r="58" spans="1:9" ht="15">
      <c r="A58" s="6">
        <v>31</v>
      </c>
      <c r="B58" s="6" t="str">
        <f t="shared" si="8"/>
        <v>Fredrik Persson</v>
      </c>
      <c r="C58" s="6" t="str">
        <f t="shared" si="9"/>
        <v>Sweden</v>
      </c>
      <c r="D58" s="22"/>
      <c r="E58" s="22"/>
      <c r="F58" s="22"/>
      <c r="G58" s="22"/>
      <c r="H58" s="6">
        <f t="shared" si="6"/>
        <v>0</v>
      </c>
      <c r="I58" s="6">
        <f t="shared" si="7"/>
        <v>39</v>
      </c>
    </row>
    <row r="59" spans="1:9" ht="15">
      <c r="A59" s="6">
        <v>32</v>
      </c>
      <c r="B59" s="6" t="str">
        <f t="shared" si="8"/>
        <v>Gaetan Freydt-Drouan</v>
      </c>
      <c r="C59" s="6" t="str">
        <f t="shared" si="9"/>
        <v>France</v>
      </c>
      <c r="D59" s="22"/>
      <c r="E59" s="22"/>
      <c r="F59" s="22"/>
      <c r="G59" s="22"/>
      <c r="H59" s="6">
        <f t="shared" si="6"/>
        <v>0</v>
      </c>
      <c r="I59" s="6">
        <f t="shared" si="7"/>
        <v>39</v>
      </c>
    </row>
    <row r="60" spans="1:9" ht="15">
      <c r="A60" s="6">
        <v>33</v>
      </c>
      <c r="B60" s="6" t="str">
        <f t="shared" si="8"/>
        <v>Gareth Hawkes</v>
      </c>
      <c r="C60" s="6" t="str">
        <f t="shared" si="9"/>
        <v>UK</v>
      </c>
      <c r="D60" s="22"/>
      <c r="E60" s="22"/>
      <c r="F60" s="22"/>
      <c r="G60" s="22"/>
      <c r="H60" s="6">
        <f t="shared" si="6"/>
        <v>0</v>
      </c>
      <c r="I60" s="6">
        <f t="shared" si="7"/>
        <v>39</v>
      </c>
    </row>
    <row r="61" spans="1:9" ht="15">
      <c r="A61" s="6">
        <v>34</v>
      </c>
      <c r="B61" s="6" t="str">
        <f t="shared" si="8"/>
        <v>George Binning</v>
      </c>
      <c r="C61" s="6" t="str">
        <f t="shared" si="9"/>
        <v>UK</v>
      </c>
      <c r="D61" s="22"/>
      <c r="E61" s="22"/>
      <c r="F61" s="22"/>
      <c r="G61" s="22"/>
      <c r="H61" s="6">
        <f t="shared" si="6"/>
        <v>0</v>
      </c>
      <c r="I61" s="6">
        <f t="shared" si="7"/>
        <v>39</v>
      </c>
    </row>
    <row r="62" spans="1:9" ht="15">
      <c r="A62" s="6">
        <v>35</v>
      </c>
      <c r="B62" s="6" t="str">
        <f t="shared" si="8"/>
        <v>George Leeming</v>
      </c>
      <c r="C62" s="6" t="str">
        <f t="shared" si="9"/>
        <v>UK</v>
      </c>
      <c r="D62" s="22"/>
      <c r="E62" s="22"/>
      <c r="F62" s="22"/>
      <c r="G62" s="22"/>
      <c r="H62" s="6">
        <f t="shared" si="6"/>
        <v>0</v>
      </c>
      <c r="I62" s="6">
        <f t="shared" si="7"/>
        <v>39</v>
      </c>
    </row>
    <row r="63" spans="1:9" ht="15">
      <c r="A63" s="6">
        <v>36</v>
      </c>
      <c r="B63" s="6" t="str">
        <f t="shared" si="8"/>
        <v>Georges Cuvillier</v>
      </c>
      <c r="C63" s="6" t="str">
        <f t="shared" si="9"/>
        <v>Belgium</v>
      </c>
      <c r="D63" s="22"/>
      <c r="E63" s="22"/>
      <c r="F63" s="22"/>
      <c r="G63" s="22"/>
      <c r="H63" s="6">
        <f t="shared" si="6"/>
        <v>0</v>
      </c>
      <c r="I63" s="6">
        <f t="shared" si="7"/>
        <v>39</v>
      </c>
    </row>
    <row r="64" spans="1:9" ht="15">
      <c r="A64" s="6">
        <v>38</v>
      </c>
      <c r="B64" s="6" t="str">
        <f t="shared" si="8"/>
        <v>Greg Baxter</v>
      </c>
      <c r="C64" s="6" t="str">
        <f t="shared" si="9"/>
        <v>UK</v>
      </c>
      <c r="D64" s="22"/>
      <c r="E64" s="22"/>
      <c r="F64" s="22"/>
      <c r="G64" s="22"/>
      <c r="H64" s="6">
        <f t="shared" si="6"/>
        <v>0</v>
      </c>
      <c r="I64" s="6">
        <f t="shared" si="7"/>
        <v>39</v>
      </c>
    </row>
    <row r="65" spans="1:9" ht="15">
      <c r="A65" s="6">
        <v>39</v>
      </c>
      <c r="B65" s="6" t="str">
        <f t="shared" si="8"/>
        <v>Gregor Paprocki</v>
      </c>
      <c r="C65" s="6" t="str">
        <f t="shared" si="9"/>
        <v>Poland</v>
      </c>
      <c r="D65" s="22"/>
      <c r="E65" s="22"/>
      <c r="F65" s="22"/>
      <c r="G65" s="22"/>
      <c r="H65" s="6">
        <f t="shared" si="6"/>
        <v>0</v>
      </c>
      <c r="I65" s="6">
        <f t="shared" si="7"/>
        <v>39</v>
      </c>
    </row>
    <row r="66" spans="1:9" ht="15">
      <c r="A66" s="6">
        <v>40</v>
      </c>
      <c r="B66" s="6" t="str">
        <f t="shared" si="8"/>
        <v>Jace Waterman</v>
      </c>
      <c r="C66" s="6" t="str">
        <f t="shared" si="9"/>
        <v>UK</v>
      </c>
      <c r="D66" s="22"/>
      <c r="E66" s="22"/>
      <c r="F66" s="22"/>
      <c r="G66" s="22"/>
      <c r="H66" s="6">
        <f t="shared" si="6"/>
        <v>0</v>
      </c>
      <c r="I66" s="6">
        <f t="shared" si="7"/>
        <v>39</v>
      </c>
    </row>
    <row r="67" spans="1:9" ht="15">
      <c r="A67" s="6">
        <v>41</v>
      </c>
      <c r="B67" s="6" t="str">
        <f t="shared" si="8"/>
        <v>Jean-Yves Gautier</v>
      </c>
      <c r="C67" s="6" t="str">
        <f t="shared" si="9"/>
        <v>France</v>
      </c>
      <c r="D67" s="22"/>
      <c r="E67" s="22"/>
      <c r="F67" s="22"/>
      <c r="G67" s="22"/>
      <c r="H67" s="6">
        <f t="shared" ref="H67:H98" si="10">SUM(D67:G67)</f>
        <v>0</v>
      </c>
      <c r="I67" s="6">
        <f t="shared" ref="I67:I98" si="11">RANK(H67,$H$3:$H$135)</f>
        <v>39</v>
      </c>
    </row>
    <row r="68" spans="1:9" ht="15">
      <c r="A68" s="6">
        <v>42</v>
      </c>
      <c r="B68" s="6" t="str">
        <f t="shared" si="8"/>
        <v>Jesse Eng</v>
      </c>
      <c r="C68" s="6" t="str">
        <f t="shared" si="9"/>
        <v>USA</v>
      </c>
      <c r="D68" s="22"/>
      <c r="E68" s="22"/>
      <c r="F68" s="22"/>
      <c r="G68" s="22"/>
      <c r="H68" s="6">
        <f t="shared" si="10"/>
        <v>0</v>
      </c>
      <c r="I68" s="6">
        <f t="shared" si="11"/>
        <v>39</v>
      </c>
    </row>
    <row r="69" spans="1:9" ht="15">
      <c r="A69" s="6">
        <v>45</v>
      </c>
      <c r="B69" s="6" t="str">
        <f t="shared" si="8"/>
        <v>John Taylor</v>
      </c>
      <c r="C69" s="6" t="str">
        <f t="shared" si="9"/>
        <v>UK</v>
      </c>
      <c r="D69" s="22"/>
      <c r="E69" s="22"/>
      <c r="F69" s="22"/>
      <c r="G69" s="22"/>
      <c r="H69" s="6">
        <f t="shared" si="10"/>
        <v>0</v>
      </c>
      <c r="I69" s="6">
        <f t="shared" si="11"/>
        <v>39</v>
      </c>
    </row>
    <row r="70" spans="1:9" ht="15">
      <c r="A70" s="6">
        <v>46</v>
      </c>
      <c r="B70" s="6" t="str">
        <f t="shared" si="8"/>
        <v>Jonathan Grasset</v>
      </c>
      <c r="C70" s="6" t="str">
        <f t="shared" si="9"/>
        <v>France</v>
      </c>
      <c r="D70" s="22"/>
      <c r="E70" s="22"/>
      <c r="F70" s="22"/>
      <c r="G70" s="22"/>
      <c r="H70" s="6">
        <f t="shared" si="10"/>
        <v>0</v>
      </c>
      <c r="I70" s="6">
        <f t="shared" si="11"/>
        <v>39</v>
      </c>
    </row>
    <row r="71" spans="1:9" ht="15">
      <c r="A71" s="6">
        <v>47</v>
      </c>
      <c r="B71" s="6" t="str">
        <f t="shared" si="8"/>
        <v>Kari Salonius</v>
      </c>
      <c r="C71" s="6" t="str">
        <f t="shared" si="9"/>
        <v>Finland</v>
      </c>
      <c r="D71" s="22"/>
      <c r="E71" s="22"/>
      <c r="F71" s="22"/>
      <c r="G71" s="22"/>
      <c r="H71" s="6">
        <f t="shared" si="10"/>
        <v>0</v>
      </c>
      <c r="I71" s="6">
        <f t="shared" si="11"/>
        <v>39</v>
      </c>
    </row>
    <row r="72" spans="1:9" ht="15">
      <c r="A72" s="6">
        <v>48</v>
      </c>
      <c r="B72" s="6" t="str">
        <f t="shared" si="8"/>
        <v>Keith Commons</v>
      </c>
      <c r="C72" s="6" t="str">
        <f t="shared" si="9"/>
        <v>UK</v>
      </c>
      <c r="D72" s="22"/>
      <c r="E72" s="22"/>
      <c r="F72" s="22"/>
      <c r="G72" s="22"/>
      <c r="H72" s="6">
        <f t="shared" si="10"/>
        <v>0</v>
      </c>
      <c r="I72" s="6">
        <f t="shared" si="11"/>
        <v>39</v>
      </c>
    </row>
    <row r="73" spans="1:9" ht="15">
      <c r="A73" s="6">
        <v>50</v>
      </c>
      <c r="B73" s="6" t="str">
        <f t="shared" ref="B73:B104" si="12">VLOOKUP(A73,MasterMen,2,FALSE)</f>
        <v>Le Gallo Gurvand</v>
      </c>
      <c r="C73" s="6" t="str">
        <f t="shared" ref="C73:C106" si="13">VLOOKUP(A73,MasterMen,3,FALSE)</f>
        <v>France</v>
      </c>
      <c r="D73" s="22"/>
      <c r="E73" s="22"/>
      <c r="F73" s="22"/>
      <c r="G73" s="22"/>
      <c r="H73" s="6">
        <f t="shared" si="10"/>
        <v>0</v>
      </c>
      <c r="I73" s="6">
        <f t="shared" si="11"/>
        <v>39</v>
      </c>
    </row>
    <row r="74" spans="1:9" ht="15">
      <c r="A74" s="6">
        <v>51</v>
      </c>
      <c r="B74" s="6" t="str">
        <f t="shared" si="12"/>
        <v>Lee Cheeseman</v>
      </c>
      <c r="C74" s="6" t="str">
        <f t="shared" si="13"/>
        <v>UK</v>
      </c>
      <c r="D74" s="22"/>
      <c r="E74" s="22"/>
      <c r="F74" s="22"/>
      <c r="G74" s="22"/>
      <c r="H74" s="6">
        <f t="shared" si="10"/>
        <v>0</v>
      </c>
      <c r="I74" s="6">
        <f t="shared" si="11"/>
        <v>39</v>
      </c>
    </row>
    <row r="75" spans="1:9" ht="15">
      <c r="A75" s="6">
        <v>53</v>
      </c>
      <c r="B75" s="6" t="str">
        <f t="shared" si="12"/>
        <v>Marcus Pehart</v>
      </c>
      <c r="C75" s="6" t="str">
        <f t="shared" si="13"/>
        <v>Sweden</v>
      </c>
      <c r="D75" s="22"/>
      <c r="E75" s="22"/>
      <c r="F75" s="22"/>
      <c r="G75" s="22"/>
      <c r="H75" s="6">
        <f t="shared" si="10"/>
        <v>0</v>
      </c>
      <c r="I75" s="6">
        <f t="shared" si="11"/>
        <v>39</v>
      </c>
    </row>
    <row r="76" spans="1:9" ht="15">
      <c r="A76" s="6">
        <v>54</v>
      </c>
      <c r="B76" s="6" t="str">
        <f t="shared" si="12"/>
        <v>Mark Bond</v>
      </c>
      <c r="C76" s="6" t="str">
        <f t="shared" si="13"/>
        <v>UK</v>
      </c>
      <c r="D76" s="22"/>
      <c r="E76" s="22"/>
      <c r="F76" s="22"/>
      <c r="G76" s="22"/>
      <c r="H76" s="6">
        <f t="shared" si="10"/>
        <v>0</v>
      </c>
      <c r="I76" s="6">
        <f t="shared" si="11"/>
        <v>39</v>
      </c>
    </row>
    <row r="77" spans="1:9" ht="15">
      <c r="A77" s="6">
        <v>55</v>
      </c>
      <c r="B77" s="6" t="str">
        <f t="shared" si="12"/>
        <v>Mark Lee</v>
      </c>
      <c r="C77" s="6" t="str">
        <f t="shared" si="13"/>
        <v>UK</v>
      </c>
      <c r="D77" s="22"/>
      <c r="E77" s="22"/>
      <c r="F77" s="22"/>
      <c r="G77" s="22"/>
      <c r="H77" s="6">
        <f t="shared" si="10"/>
        <v>0</v>
      </c>
      <c r="I77" s="6">
        <f t="shared" si="11"/>
        <v>39</v>
      </c>
    </row>
    <row r="78" spans="1:9" ht="15">
      <c r="A78" s="6">
        <v>58</v>
      </c>
      <c r="B78" s="6" t="str">
        <f t="shared" si="12"/>
        <v>Martin Dale</v>
      </c>
      <c r="C78" s="6" t="str">
        <f t="shared" si="13"/>
        <v>UK</v>
      </c>
      <c r="D78" s="22"/>
      <c r="E78" s="22"/>
      <c r="F78" s="22"/>
      <c r="G78" s="22"/>
      <c r="H78" s="6">
        <f t="shared" si="10"/>
        <v>0</v>
      </c>
      <c r="I78" s="6">
        <f t="shared" si="11"/>
        <v>39</v>
      </c>
    </row>
    <row r="79" spans="1:9" ht="15">
      <c r="A79" s="6">
        <v>60</v>
      </c>
      <c r="B79" s="6" t="str">
        <f t="shared" si="12"/>
        <v>Michael Abberton</v>
      </c>
      <c r="C79" s="6" t="str">
        <f t="shared" si="13"/>
        <v>UK</v>
      </c>
      <c r="D79" s="22"/>
      <c r="E79" s="22"/>
      <c r="F79" s="22"/>
      <c r="G79" s="22"/>
      <c r="H79" s="6">
        <f t="shared" si="10"/>
        <v>0</v>
      </c>
      <c r="I79" s="6">
        <f t="shared" si="11"/>
        <v>39</v>
      </c>
    </row>
    <row r="80" spans="1:9" ht="15">
      <c r="A80" s="6">
        <v>61</v>
      </c>
      <c r="B80" s="6" t="str">
        <f t="shared" si="12"/>
        <v>Mikey Atkins</v>
      </c>
      <c r="C80" s="6" t="str">
        <f t="shared" si="13"/>
        <v>UK</v>
      </c>
      <c r="D80" s="22"/>
      <c r="E80" s="22"/>
      <c r="F80" s="22"/>
      <c r="G80" s="22"/>
      <c r="H80" s="6">
        <f t="shared" si="10"/>
        <v>0</v>
      </c>
      <c r="I80" s="6">
        <f t="shared" si="11"/>
        <v>39</v>
      </c>
    </row>
    <row r="81" spans="1:9" ht="15">
      <c r="A81" s="6">
        <v>62</v>
      </c>
      <c r="B81" s="6" t="str">
        <f t="shared" si="12"/>
        <v>Milan Novák</v>
      </c>
      <c r="C81" s="6" t="str">
        <f t="shared" si="13"/>
        <v>Czechia</v>
      </c>
      <c r="D81" s="22"/>
      <c r="E81" s="22"/>
      <c r="F81" s="22"/>
      <c r="G81" s="22"/>
      <c r="H81" s="6">
        <f t="shared" si="10"/>
        <v>0</v>
      </c>
      <c r="I81" s="6">
        <f t="shared" si="11"/>
        <v>39</v>
      </c>
    </row>
    <row r="82" spans="1:9" ht="15">
      <c r="A82" s="6">
        <v>63</v>
      </c>
      <c r="B82" s="6" t="str">
        <f t="shared" si="12"/>
        <v>Mo Gagawara</v>
      </c>
      <c r="C82" s="6" t="str">
        <f t="shared" si="13"/>
        <v>UK</v>
      </c>
      <c r="D82" s="22"/>
      <c r="E82" s="22"/>
      <c r="F82" s="22"/>
      <c r="G82" s="22"/>
      <c r="H82" s="6">
        <f t="shared" si="10"/>
        <v>0</v>
      </c>
      <c r="I82" s="6">
        <f t="shared" si="11"/>
        <v>39</v>
      </c>
    </row>
    <row r="83" spans="1:9" ht="15">
      <c r="A83" s="6">
        <v>64</v>
      </c>
      <c r="B83" s="6" t="str">
        <f t="shared" si="12"/>
        <v>Neville Oldroyd</v>
      </c>
      <c r="C83" s="6" t="str">
        <f t="shared" si="13"/>
        <v>UK</v>
      </c>
      <c r="D83" s="22"/>
      <c r="E83" s="22"/>
      <c r="F83" s="22"/>
      <c r="G83" s="22"/>
      <c r="H83" s="6">
        <f t="shared" si="10"/>
        <v>0</v>
      </c>
      <c r="I83" s="6">
        <f t="shared" si="11"/>
        <v>39</v>
      </c>
    </row>
    <row r="84" spans="1:9" ht="15">
      <c r="A84" s="6">
        <v>65</v>
      </c>
      <c r="B84" s="6" t="str">
        <f t="shared" si="12"/>
        <v>Nicolas Le Poac</v>
      </c>
      <c r="C84" s="6" t="str">
        <f t="shared" si="13"/>
        <v>France</v>
      </c>
      <c r="D84" s="22"/>
      <c r="E84" s="22"/>
      <c r="F84" s="22"/>
      <c r="G84" s="22"/>
      <c r="H84" s="6">
        <f t="shared" si="10"/>
        <v>0</v>
      </c>
      <c r="I84" s="6">
        <f t="shared" si="11"/>
        <v>39</v>
      </c>
    </row>
    <row r="85" spans="1:9" ht="15">
      <c r="A85" s="6">
        <v>67</v>
      </c>
      <c r="B85" s="6" t="str">
        <f t="shared" si="12"/>
        <v>Owen Channer</v>
      </c>
      <c r="C85" s="6" t="str">
        <f t="shared" si="13"/>
        <v>UK</v>
      </c>
      <c r="D85" s="22"/>
      <c r="E85" s="22"/>
      <c r="F85" s="22"/>
      <c r="G85" s="22"/>
      <c r="H85" s="6">
        <f t="shared" si="10"/>
        <v>0</v>
      </c>
      <c r="I85" s="6">
        <f t="shared" si="11"/>
        <v>39</v>
      </c>
    </row>
    <row r="86" spans="1:9" ht="15">
      <c r="A86" s="6">
        <v>69</v>
      </c>
      <c r="B86" s="6" t="str">
        <f t="shared" si="12"/>
        <v>Paul Hart</v>
      </c>
      <c r="C86" s="6" t="str">
        <f t="shared" si="13"/>
        <v>UK</v>
      </c>
      <c r="D86" s="22"/>
      <c r="E86" s="22"/>
      <c r="F86" s="22"/>
      <c r="G86" s="22"/>
      <c r="H86" s="6">
        <f t="shared" si="10"/>
        <v>0</v>
      </c>
      <c r="I86" s="6">
        <f t="shared" si="11"/>
        <v>39</v>
      </c>
    </row>
    <row r="87" spans="1:9" ht="15">
      <c r="A87" s="6">
        <v>71</v>
      </c>
      <c r="B87" s="6" t="str">
        <f t="shared" si="12"/>
        <v>Paul Robinson</v>
      </c>
      <c r="C87" s="6" t="str">
        <f t="shared" si="13"/>
        <v>UK</v>
      </c>
      <c r="D87" s="22"/>
      <c r="E87" s="22"/>
      <c r="F87" s="22"/>
      <c r="G87" s="22"/>
      <c r="H87" s="6">
        <f t="shared" si="10"/>
        <v>0</v>
      </c>
      <c r="I87" s="6">
        <f t="shared" si="11"/>
        <v>39</v>
      </c>
    </row>
    <row r="88" spans="1:9" ht="15">
      <c r="A88" s="6">
        <v>72</v>
      </c>
      <c r="B88" s="6" t="str">
        <f t="shared" si="12"/>
        <v>Paul Simpkins</v>
      </c>
      <c r="C88" s="6" t="str">
        <f t="shared" si="13"/>
        <v>UK</v>
      </c>
      <c r="D88" s="22"/>
      <c r="E88" s="22"/>
      <c r="F88" s="22"/>
      <c r="G88" s="22"/>
      <c r="H88" s="6">
        <f t="shared" si="10"/>
        <v>0</v>
      </c>
      <c r="I88" s="6">
        <f t="shared" si="11"/>
        <v>39</v>
      </c>
    </row>
    <row r="89" spans="1:9" ht="15">
      <c r="A89" s="6">
        <v>73</v>
      </c>
      <c r="B89" s="6" t="str">
        <f t="shared" si="12"/>
        <v>Paul Swain</v>
      </c>
      <c r="C89" s="6" t="str">
        <f t="shared" si="13"/>
        <v>UK</v>
      </c>
      <c r="D89" s="22"/>
      <c r="E89" s="22"/>
      <c r="F89" s="22"/>
      <c r="G89" s="22"/>
      <c r="H89" s="6">
        <f t="shared" si="10"/>
        <v>0</v>
      </c>
      <c r="I89" s="6">
        <f t="shared" si="11"/>
        <v>39</v>
      </c>
    </row>
    <row r="90" spans="1:9" ht="15">
      <c r="A90" s="6">
        <v>74</v>
      </c>
      <c r="B90" s="6" t="str">
        <f t="shared" si="12"/>
        <v>Pavel Peyrac Betin</v>
      </c>
      <c r="C90" s="6" t="str">
        <f t="shared" si="13"/>
        <v>Slovakia</v>
      </c>
      <c r="D90" s="22"/>
      <c r="E90" s="22"/>
      <c r="F90" s="22"/>
      <c r="G90" s="22"/>
      <c r="H90" s="6">
        <f t="shared" si="10"/>
        <v>0</v>
      </c>
      <c r="I90" s="6">
        <f t="shared" si="11"/>
        <v>39</v>
      </c>
    </row>
    <row r="91" spans="1:9" ht="15">
      <c r="A91" s="6">
        <v>76</v>
      </c>
      <c r="B91" s="6" t="str">
        <f t="shared" si="12"/>
        <v>Peter Wear</v>
      </c>
      <c r="C91" s="6" t="str">
        <f t="shared" si="13"/>
        <v>UK</v>
      </c>
      <c r="D91" s="22"/>
      <c r="E91" s="22"/>
      <c r="F91" s="22"/>
      <c r="G91" s="22"/>
      <c r="H91" s="6">
        <f t="shared" si="10"/>
        <v>0</v>
      </c>
      <c r="I91" s="6">
        <f t="shared" si="11"/>
        <v>39</v>
      </c>
    </row>
    <row r="92" spans="1:9" ht="15">
      <c r="A92" s="6">
        <v>77</v>
      </c>
      <c r="B92" s="6" t="str">
        <f t="shared" si="12"/>
        <v>Phil Marciano</v>
      </c>
      <c r="C92" s="6" t="str">
        <f t="shared" si="13"/>
        <v>UK</v>
      </c>
      <c r="D92" s="22"/>
      <c r="E92" s="22"/>
      <c r="F92" s="22"/>
      <c r="G92" s="22"/>
      <c r="H92" s="6">
        <f t="shared" si="10"/>
        <v>0</v>
      </c>
      <c r="I92" s="6">
        <f t="shared" si="11"/>
        <v>39</v>
      </c>
    </row>
    <row r="93" spans="1:9" ht="15">
      <c r="A93" s="6">
        <v>79</v>
      </c>
      <c r="B93" s="6" t="str">
        <f t="shared" si="12"/>
        <v>Raphael Hue</v>
      </c>
      <c r="C93" s="6" t="str">
        <f t="shared" si="13"/>
        <v>France</v>
      </c>
      <c r="D93" s="22"/>
      <c r="E93" s="22"/>
      <c r="F93" s="22"/>
      <c r="G93" s="22"/>
      <c r="H93" s="6">
        <f t="shared" si="10"/>
        <v>0</v>
      </c>
      <c r="I93" s="6">
        <f t="shared" si="11"/>
        <v>39</v>
      </c>
    </row>
    <row r="94" spans="1:9" ht="15">
      <c r="A94" s="6">
        <v>80</v>
      </c>
      <c r="B94" s="6" t="str">
        <f t="shared" si="12"/>
        <v>Richard Eisinger</v>
      </c>
      <c r="C94" s="6" t="str">
        <f t="shared" si="13"/>
        <v>UK</v>
      </c>
      <c r="D94" s="22"/>
      <c r="E94" s="22"/>
      <c r="F94" s="22"/>
      <c r="G94" s="22"/>
      <c r="H94" s="6">
        <f t="shared" si="10"/>
        <v>0</v>
      </c>
      <c r="I94" s="6">
        <f t="shared" si="11"/>
        <v>39</v>
      </c>
    </row>
    <row r="95" spans="1:9" ht="15">
      <c r="A95" s="6">
        <v>81</v>
      </c>
      <c r="B95" s="6" t="str">
        <f t="shared" si="12"/>
        <v>Richard Loxton</v>
      </c>
      <c r="C95" s="6" t="str">
        <f t="shared" si="13"/>
        <v>UK</v>
      </c>
      <c r="D95" s="22"/>
      <c r="E95" s="22"/>
      <c r="F95" s="22"/>
      <c r="G95" s="22"/>
      <c r="H95" s="6">
        <f t="shared" si="10"/>
        <v>0</v>
      </c>
      <c r="I95" s="6">
        <f t="shared" si="11"/>
        <v>39</v>
      </c>
    </row>
    <row r="96" spans="1:9" ht="15">
      <c r="A96" s="6">
        <v>82</v>
      </c>
      <c r="B96" s="6" t="str">
        <f t="shared" si="12"/>
        <v>Richard Sunderland</v>
      </c>
      <c r="C96" s="6" t="str">
        <f t="shared" si="13"/>
        <v>UK</v>
      </c>
      <c r="D96" s="22"/>
      <c r="E96" s="22"/>
      <c r="F96" s="22"/>
      <c r="G96" s="22"/>
      <c r="H96" s="6">
        <f t="shared" si="10"/>
        <v>0</v>
      </c>
      <c r="I96" s="6">
        <f t="shared" si="11"/>
        <v>39</v>
      </c>
    </row>
    <row r="97" spans="1:9" ht="15">
      <c r="A97" s="6">
        <v>83</v>
      </c>
      <c r="B97" s="6" t="str">
        <f t="shared" si="12"/>
        <v>Rick Brister</v>
      </c>
      <c r="C97" s="6" t="str">
        <f t="shared" si="13"/>
        <v>UK</v>
      </c>
      <c r="D97" s="22"/>
      <c r="E97" s="22"/>
      <c r="F97" s="22"/>
      <c r="G97" s="22"/>
      <c r="H97" s="6">
        <f t="shared" si="10"/>
        <v>0</v>
      </c>
      <c r="I97" s="6">
        <f t="shared" si="11"/>
        <v>39</v>
      </c>
    </row>
    <row r="98" spans="1:9" ht="15">
      <c r="A98" s="6">
        <v>84</v>
      </c>
      <c r="B98" s="6" t="str">
        <f t="shared" si="12"/>
        <v>Rick Lemberg</v>
      </c>
      <c r="C98" s="6" t="str">
        <f t="shared" si="13"/>
        <v>USA</v>
      </c>
      <c r="D98" s="22"/>
      <c r="E98" s="22"/>
      <c r="F98" s="22"/>
      <c r="G98" s="22"/>
      <c r="H98" s="6">
        <f t="shared" si="10"/>
        <v>0</v>
      </c>
      <c r="I98" s="6">
        <f t="shared" si="11"/>
        <v>39</v>
      </c>
    </row>
    <row r="99" spans="1:9" ht="15">
      <c r="A99" s="6">
        <v>85</v>
      </c>
      <c r="B99" s="6" t="str">
        <f t="shared" si="12"/>
        <v>Roger Arnay</v>
      </c>
      <c r="C99" s="6" t="str">
        <f t="shared" si="13"/>
        <v>UK</v>
      </c>
      <c r="D99" s="22"/>
      <c r="E99" s="22"/>
      <c r="F99" s="22"/>
      <c r="G99" s="22"/>
      <c r="H99" s="6">
        <f t="shared" ref="H99:H130" si="14">SUM(D99:G99)</f>
        <v>0</v>
      </c>
      <c r="I99" s="6">
        <f t="shared" ref="I99:I130" si="15">RANK(H99,$H$3:$H$135)</f>
        <v>39</v>
      </c>
    </row>
    <row r="100" spans="1:9" ht="15">
      <c r="A100" s="6">
        <v>89</v>
      </c>
      <c r="B100" s="6" t="str">
        <f t="shared" si="12"/>
        <v>Ron Thomas</v>
      </c>
      <c r="C100" s="6" t="str">
        <f t="shared" si="13"/>
        <v>USA</v>
      </c>
      <c r="D100" s="22"/>
      <c r="E100" s="22"/>
      <c r="F100" s="22"/>
      <c r="G100" s="22"/>
      <c r="H100" s="6">
        <f t="shared" si="14"/>
        <v>0</v>
      </c>
      <c r="I100" s="6">
        <f t="shared" si="15"/>
        <v>39</v>
      </c>
    </row>
    <row r="101" spans="1:9" ht="15">
      <c r="A101" s="6">
        <v>90</v>
      </c>
      <c r="B101" s="6" t="str">
        <f t="shared" si="12"/>
        <v>Bronsart Ruddy</v>
      </c>
      <c r="C101" s="6" t="str">
        <f t="shared" si="13"/>
        <v>Belgium</v>
      </c>
      <c r="D101" s="22"/>
      <c r="E101" s="22"/>
      <c r="F101" s="22"/>
      <c r="G101" s="22"/>
      <c r="H101" s="6">
        <f t="shared" si="14"/>
        <v>0</v>
      </c>
      <c r="I101" s="6">
        <f t="shared" si="15"/>
        <v>39</v>
      </c>
    </row>
    <row r="102" spans="1:9" ht="15">
      <c r="A102" s="6">
        <v>92</v>
      </c>
      <c r="B102" s="6" t="str">
        <f t="shared" si="12"/>
        <v>Stu Lindsey</v>
      </c>
      <c r="C102" s="6" t="str">
        <f t="shared" si="13"/>
        <v>UK</v>
      </c>
      <c r="D102" s="23"/>
      <c r="E102" s="23"/>
      <c r="F102" s="23"/>
      <c r="G102" s="23"/>
      <c r="H102" s="6">
        <f t="shared" si="14"/>
        <v>0</v>
      </c>
      <c r="I102" s="6">
        <f t="shared" si="15"/>
        <v>39</v>
      </c>
    </row>
    <row r="103" spans="1:9" ht="15">
      <c r="A103" s="6">
        <v>93</v>
      </c>
      <c r="B103" s="6" t="str">
        <f t="shared" si="12"/>
        <v>Sylvain Guenegou</v>
      </c>
      <c r="C103" s="6" t="str">
        <f t="shared" si="13"/>
        <v>France</v>
      </c>
      <c r="D103" s="23"/>
      <c r="E103" s="23"/>
      <c r="F103" s="23"/>
      <c r="G103" s="23"/>
      <c r="H103" s="6">
        <f t="shared" si="14"/>
        <v>0</v>
      </c>
      <c r="I103" s="6">
        <f t="shared" si="15"/>
        <v>39</v>
      </c>
    </row>
    <row r="104" spans="1:9" ht="15">
      <c r="A104" s="6">
        <v>94</v>
      </c>
      <c r="B104" s="6" t="str">
        <f t="shared" si="12"/>
        <v>Tim Ignatov</v>
      </c>
      <c r="C104" s="6" t="str">
        <f t="shared" si="13"/>
        <v>UK</v>
      </c>
      <c r="D104" s="23"/>
      <c r="E104" s="23"/>
      <c r="F104" s="23"/>
      <c r="G104" s="23"/>
      <c r="H104" s="6">
        <f t="shared" si="14"/>
        <v>0</v>
      </c>
      <c r="I104" s="6">
        <f t="shared" si="15"/>
        <v>39</v>
      </c>
    </row>
    <row r="105" spans="1:9" ht="15">
      <c r="A105" s="6">
        <v>96</v>
      </c>
      <c r="B105" s="6" t="str">
        <f t="shared" ref="B105:B106" si="16">VLOOKUP(A105,MasterMen,2,FALSE)</f>
        <v>Viktor Latanskiy</v>
      </c>
      <c r="C105" s="6" t="str">
        <f t="shared" si="13"/>
        <v>Russia</v>
      </c>
      <c r="D105" s="23"/>
      <c r="E105" s="23"/>
      <c r="F105" s="23"/>
      <c r="G105" s="23"/>
      <c r="H105" s="6">
        <f t="shared" si="14"/>
        <v>0</v>
      </c>
      <c r="I105" s="6">
        <f t="shared" si="15"/>
        <v>39</v>
      </c>
    </row>
    <row r="106" spans="1:9" ht="15">
      <c r="A106" s="6">
        <v>99</v>
      </c>
      <c r="B106" s="6" t="str">
        <f t="shared" si="16"/>
        <v>Yannick Anthoine</v>
      </c>
      <c r="C106" s="6" t="str">
        <f t="shared" si="13"/>
        <v>France</v>
      </c>
      <c r="D106" s="23"/>
      <c r="E106" s="23"/>
      <c r="F106" s="23"/>
      <c r="G106" s="23"/>
      <c r="H106" s="6">
        <f t="shared" si="14"/>
        <v>0</v>
      </c>
      <c r="I106" s="6">
        <f t="shared" si="15"/>
        <v>39</v>
      </c>
    </row>
    <row r="107" spans="1:9" ht="15">
      <c r="A107" s="6">
        <v>101</v>
      </c>
      <c r="B107" s="6" t="str">
        <f t="shared" ref="B107:B134" si="17">VLOOKUP(A107,MasterWomen,2,FALSE)</f>
        <v>Anna Velikaya</v>
      </c>
      <c r="C107" s="6" t="str">
        <f t="shared" ref="C107:C134" si="18">VLOOKUP(A107,MasterWomen,3,FALSE)</f>
        <v>Russia</v>
      </c>
      <c r="D107" s="23"/>
      <c r="E107" s="23"/>
      <c r="F107" s="23"/>
      <c r="G107" s="23"/>
      <c r="H107" s="6">
        <f t="shared" si="14"/>
        <v>0</v>
      </c>
      <c r="I107" s="6">
        <f t="shared" si="15"/>
        <v>39</v>
      </c>
    </row>
    <row r="108" spans="1:9" ht="15">
      <c r="A108" s="6">
        <v>102</v>
      </c>
      <c r="B108" s="6" t="str">
        <f t="shared" si="17"/>
        <v>Chris O'Brien</v>
      </c>
      <c r="C108" s="6" t="str">
        <f t="shared" si="18"/>
        <v>USA</v>
      </c>
      <c r="D108" s="23"/>
      <c r="E108" s="23"/>
      <c r="F108" s="23"/>
      <c r="G108" s="23"/>
      <c r="H108" s="6">
        <f t="shared" si="14"/>
        <v>0</v>
      </c>
      <c r="I108" s="6">
        <f t="shared" si="15"/>
        <v>39</v>
      </c>
    </row>
    <row r="109" spans="1:9" ht="15">
      <c r="A109" s="6">
        <v>103</v>
      </c>
      <c r="B109" s="6" t="str">
        <f t="shared" si="17"/>
        <v>Daniela Meyer-Speicher</v>
      </c>
      <c r="C109" s="6" t="str">
        <f t="shared" si="18"/>
        <v>France</v>
      </c>
      <c r="D109" s="23"/>
      <c r="E109" s="23"/>
      <c r="F109" s="23"/>
      <c r="G109" s="23"/>
      <c r="H109" s="6">
        <f t="shared" si="14"/>
        <v>0</v>
      </c>
      <c r="I109" s="6">
        <f t="shared" si="15"/>
        <v>39</v>
      </c>
    </row>
    <row r="110" spans="1:9" ht="15">
      <c r="A110" s="6">
        <v>104</v>
      </c>
      <c r="B110" s="6" t="str">
        <f t="shared" si="17"/>
        <v>Irina Khotsenko</v>
      </c>
      <c r="C110" s="6" t="str">
        <f t="shared" si="18"/>
        <v>Russia</v>
      </c>
      <c r="D110" s="23"/>
      <c r="E110" s="23"/>
      <c r="F110" s="23"/>
      <c r="G110" s="23"/>
      <c r="H110" s="6">
        <f t="shared" si="14"/>
        <v>0</v>
      </c>
      <c r="I110" s="6">
        <f t="shared" si="15"/>
        <v>39</v>
      </c>
    </row>
    <row r="111" spans="1:9" ht="15">
      <c r="A111" s="6">
        <v>105</v>
      </c>
      <c r="B111" s="6" t="str">
        <f t="shared" si="17"/>
        <v>Ivana Karlíková</v>
      </c>
      <c r="C111" s="6" t="str">
        <f t="shared" si="18"/>
        <v>Czechia</v>
      </c>
      <c r="D111" s="23"/>
      <c r="E111" s="23"/>
      <c r="F111" s="23"/>
      <c r="G111" s="23"/>
      <c r="H111" s="6">
        <f t="shared" si="14"/>
        <v>0</v>
      </c>
      <c r="I111" s="6">
        <f t="shared" si="15"/>
        <v>39</v>
      </c>
    </row>
    <row r="112" spans="1:9" ht="15">
      <c r="A112" s="6">
        <v>106</v>
      </c>
      <c r="B112" s="6" t="str">
        <f t="shared" si="17"/>
        <v>Jacqueline Boof</v>
      </c>
      <c r="C112" s="6" t="str">
        <f t="shared" si="18"/>
        <v>France</v>
      </c>
      <c r="D112" s="23"/>
      <c r="E112" s="23"/>
      <c r="F112" s="23"/>
      <c r="G112" s="23"/>
      <c r="H112" s="6">
        <f t="shared" si="14"/>
        <v>0</v>
      </c>
      <c r="I112" s="6">
        <f t="shared" si="15"/>
        <v>39</v>
      </c>
    </row>
    <row r="113" spans="1:9" ht="15">
      <c r="A113" s="6">
        <v>107</v>
      </c>
      <c r="B113" s="6" t="str">
        <f t="shared" si="17"/>
        <v>Josselin Paille</v>
      </c>
      <c r="C113" s="6" t="str">
        <f t="shared" si="18"/>
        <v>France</v>
      </c>
      <c r="D113" s="23"/>
      <c r="E113" s="23"/>
      <c r="F113" s="23"/>
      <c r="G113" s="23"/>
      <c r="H113" s="6">
        <f t="shared" si="14"/>
        <v>0</v>
      </c>
      <c r="I113" s="6">
        <f t="shared" si="15"/>
        <v>39</v>
      </c>
    </row>
    <row r="114" spans="1:9" ht="15">
      <c r="A114" s="6">
        <v>108</v>
      </c>
      <c r="B114" s="6" t="str">
        <f t="shared" si="17"/>
        <v>Karin Thor</v>
      </c>
      <c r="C114" s="6" t="str">
        <f t="shared" si="18"/>
        <v>Sweden</v>
      </c>
      <c r="D114" s="23"/>
      <c r="E114" s="23"/>
      <c r="F114" s="23"/>
      <c r="G114" s="23"/>
      <c r="H114" s="6">
        <f t="shared" si="14"/>
        <v>0</v>
      </c>
      <c r="I114" s="6">
        <f t="shared" si="15"/>
        <v>39</v>
      </c>
    </row>
    <row r="115" spans="1:9" ht="15">
      <c r="A115" s="6">
        <v>109</v>
      </c>
      <c r="B115" s="6" t="str">
        <f t="shared" si="17"/>
        <v>Kate Bygrave</v>
      </c>
      <c r="C115" s="6" t="str">
        <f t="shared" si="18"/>
        <v>UK</v>
      </c>
      <c r="D115" s="23"/>
      <c r="E115" s="23"/>
      <c r="F115" s="23"/>
      <c r="G115" s="23"/>
      <c r="H115" s="6">
        <f t="shared" si="14"/>
        <v>0</v>
      </c>
      <c r="I115" s="6">
        <f t="shared" si="15"/>
        <v>39</v>
      </c>
    </row>
    <row r="116" spans="1:9" ht="15">
      <c r="A116" s="6">
        <v>110</v>
      </c>
      <c r="B116" s="6" t="str">
        <f t="shared" si="17"/>
        <v>Kate Medley</v>
      </c>
      <c r="C116" s="6" t="str">
        <f t="shared" si="18"/>
        <v>UK</v>
      </c>
      <c r="D116" s="23"/>
      <c r="E116" s="23"/>
      <c r="F116" s="23"/>
      <c r="G116" s="23"/>
      <c r="H116" s="6">
        <f t="shared" si="14"/>
        <v>0</v>
      </c>
      <c r="I116" s="6">
        <f t="shared" si="15"/>
        <v>39</v>
      </c>
    </row>
    <row r="117" spans="1:9" ht="15">
      <c r="A117" s="6">
        <v>111</v>
      </c>
      <c r="B117" s="6" t="str">
        <f t="shared" si="17"/>
        <v>Larisa Davydova</v>
      </c>
      <c r="C117" s="6" t="str">
        <f t="shared" si="18"/>
        <v>Russia</v>
      </c>
      <c r="D117" s="23"/>
      <c r="E117" s="23"/>
      <c r="F117" s="23"/>
      <c r="G117" s="23"/>
      <c r="H117" s="6">
        <f t="shared" si="14"/>
        <v>0</v>
      </c>
      <c r="I117" s="6">
        <f t="shared" si="15"/>
        <v>39</v>
      </c>
    </row>
    <row r="118" spans="1:9" ht="15">
      <c r="A118" s="6">
        <v>112</v>
      </c>
      <c r="B118" s="6" t="str">
        <f t="shared" si="17"/>
        <v>Lisa Deneen</v>
      </c>
      <c r="C118" s="6" t="str">
        <f t="shared" si="18"/>
        <v>UK</v>
      </c>
      <c r="D118" s="23"/>
      <c r="E118" s="23"/>
      <c r="F118" s="23"/>
      <c r="G118" s="23"/>
      <c r="H118" s="6">
        <f t="shared" si="14"/>
        <v>0</v>
      </c>
      <c r="I118" s="6">
        <f t="shared" si="15"/>
        <v>39</v>
      </c>
    </row>
    <row r="119" spans="1:9" ht="15">
      <c r="A119" s="6">
        <v>113</v>
      </c>
      <c r="B119" s="6" t="str">
        <f t="shared" si="17"/>
        <v>Lou Guilbert</v>
      </c>
      <c r="C119" s="6" t="str">
        <f t="shared" si="18"/>
        <v>France</v>
      </c>
      <c r="D119" s="23"/>
      <c r="E119" s="23"/>
      <c r="F119" s="23"/>
      <c r="G119" s="23"/>
      <c r="H119" s="6">
        <f t="shared" si="14"/>
        <v>0</v>
      </c>
      <c r="I119" s="6">
        <f t="shared" si="15"/>
        <v>39</v>
      </c>
    </row>
    <row r="120" spans="1:9" ht="15">
      <c r="A120" s="6">
        <v>114</v>
      </c>
      <c r="B120" s="6" t="str">
        <f t="shared" si="17"/>
        <v>Lynn Dakin</v>
      </c>
      <c r="C120" s="6" t="str">
        <f t="shared" si="18"/>
        <v>UK</v>
      </c>
      <c r="D120" s="23"/>
      <c r="E120" s="23"/>
      <c r="F120" s="23"/>
      <c r="G120" s="23"/>
      <c r="H120" s="6">
        <f t="shared" si="14"/>
        <v>0</v>
      </c>
      <c r="I120" s="6">
        <f t="shared" si="15"/>
        <v>39</v>
      </c>
    </row>
    <row r="121" spans="1:9" ht="15">
      <c r="A121" s="6">
        <v>115</v>
      </c>
      <c r="B121" s="6" t="str">
        <f t="shared" si="17"/>
        <v>Magdaléna Karlíková</v>
      </c>
      <c r="C121" s="6" t="str">
        <f t="shared" si="18"/>
        <v>Czechia</v>
      </c>
      <c r="D121" s="23"/>
      <c r="E121" s="23"/>
      <c r="F121" s="23"/>
      <c r="G121" s="23"/>
      <c r="H121" s="6">
        <f t="shared" si="14"/>
        <v>0</v>
      </c>
      <c r="I121" s="6">
        <f t="shared" si="15"/>
        <v>39</v>
      </c>
    </row>
    <row r="122" spans="1:9" ht="15">
      <c r="A122" s="6">
        <v>116</v>
      </c>
      <c r="B122" s="6" t="str">
        <f t="shared" si="17"/>
        <v>Mandy Micra-Marciano</v>
      </c>
      <c r="C122" s="6" t="str">
        <f t="shared" si="18"/>
        <v>UK</v>
      </c>
      <c r="D122" s="23"/>
      <c r="E122" s="23"/>
      <c r="F122" s="23"/>
      <c r="G122" s="23"/>
      <c r="H122" s="6">
        <f t="shared" si="14"/>
        <v>0</v>
      </c>
      <c r="I122" s="6">
        <f t="shared" si="15"/>
        <v>39</v>
      </c>
    </row>
    <row r="123" spans="1:9" ht="15">
      <c r="A123" s="6">
        <v>119</v>
      </c>
      <c r="B123" s="6" t="str">
        <f t="shared" si="17"/>
        <v>Melody Cuenca</v>
      </c>
      <c r="C123" s="6" t="str">
        <f t="shared" si="18"/>
        <v>USA</v>
      </c>
      <c r="D123" s="23"/>
      <c r="E123" s="23"/>
      <c r="F123" s="23"/>
      <c r="G123" s="23"/>
      <c r="H123" s="6">
        <f t="shared" si="14"/>
        <v>0</v>
      </c>
      <c r="I123" s="6">
        <f t="shared" si="15"/>
        <v>39</v>
      </c>
    </row>
    <row r="124" spans="1:9" ht="15">
      <c r="A124" s="6">
        <v>120</v>
      </c>
      <c r="B124" s="6" t="str">
        <f t="shared" si="17"/>
        <v>Monika Wolff</v>
      </c>
      <c r="C124" s="6" t="str">
        <f t="shared" si="18"/>
        <v>Germany</v>
      </c>
      <c r="D124" s="23"/>
      <c r="E124" s="23"/>
      <c r="F124" s="23"/>
      <c r="G124" s="23"/>
      <c r="H124" s="6">
        <f t="shared" si="14"/>
        <v>0</v>
      </c>
      <c r="I124" s="6">
        <f t="shared" si="15"/>
        <v>39</v>
      </c>
    </row>
    <row r="125" spans="1:9" ht="15">
      <c r="A125" s="6">
        <v>121</v>
      </c>
      <c r="B125" s="6" t="str">
        <f t="shared" si="17"/>
        <v>Nadine Bordier</v>
      </c>
      <c r="C125" s="6" t="str">
        <f t="shared" si="18"/>
        <v>France</v>
      </c>
      <c r="D125" s="23"/>
      <c r="E125" s="23"/>
      <c r="F125" s="23"/>
      <c r="G125" s="23"/>
      <c r="H125" s="6">
        <f t="shared" si="14"/>
        <v>0</v>
      </c>
      <c r="I125" s="6">
        <f t="shared" si="15"/>
        <v>39</v>
      </c>
    </row>
    <row r="126" spans="1:9" ht="15">
      <c r="A126" s="6">
        <v>122</v>
      </c>
      <c r="B126" s="6" t="str">
        <f t="shared" si="17"/>
        <v>Naomi Fountain</v>
      </c>
      <c r="C126" s="6" t="str">
        <f t="shared" si="18"/>
        <v>UK</v>
      </c>
      <c r="D126" s="23"/>
      <c r="E126" s="23"/>
      <c r="F126" s="23"/>
      <c r="G126" s="23"/>
      <c r="H126" s="6">
        <f t="shared" si="14"/>
        <v>0</v>
      </c>
      <c r="I126" s="6">
        <f t="shared" si="15"/>
        <v>39</v>
      </c>
    </row>
    <row r="127" spans="1:9" ht="15">
      <c r="A127" s="6">
        <v>124</v>
      </c>
      <c r="B127" s="6" t="str">
        <f t="shared" si="17"/>
        <v>Nathalie Kuik</v>
      </c>
      <c r="C127" s="6" t="str">
        <f t="shared" si="18"/>
        <v>France</v>
      </c>
      <c r="D127" s="23"/>
      <c r="E127" s="23"/>
      <c r="F127" s="23"/>
      <c r="G127" s="23"/>
      <c r="H127" s="6">
        <f t="shared" si="14"/>
        <v>0</v>
      </c>
      <c r="I127" s="6">
        <f t="shared" si="15"/>
        <v>39</v>
      </c>
    </row>
    <row r="128" spans="1:9" ht="15">
      <c r="A128" s="6">
        <v>125</v>
      </c>
      <c r="B128" s="6" t="str">
        <f t="shared" si="17"/>
        <v>Nicola Wetherill</v>
      </c>
      <c r="C128" s="6" t="str">
        <f t="shared" si="18"/>
        <v>UK</v>
      </c>
      <c r="D128" s="23"/>
      <c r="E128" s="23"/>
      <c r="F128" s="23"/>
      <c r="G128" s="23"/>
      <c r="H128" s="6">
        <f t="shared" si="14"/>
        <v>0</v>
      </c>
      <c r="I128" s="6">
        <f t="shared" si="15"/>
        <v>39</v>
      </c>
    </row>
    <row r="129" spans="1:9" ht="15">
      <c r="A129" s="6">
        <v>127</v>
      </c>
      <c r="B129" s="6" t="str">
        <f t="shared" si="17"/>
        <v>Sarah Miller</v>
      </c>
      <c r="C129" s="6" t="str">
        <f t="shared" si="18"/>
        <v>USA</v>
      </c>
      <c r="D129" s="23"/>
      <c r="E129" s="23"/>
      <c r="F129" s="23"/>
      <c r="G129" s="23"/>
      <c r="H129" s="6">
        <f t="shared" si="14"/>
        <v>0</v>
      </c>
      <c r="I129" s="6">
        <f t="shared" si="15"/>
        <v>39</v>
      </c>
    </row>
    <row r="130" spans="1:9" ht="15">
      <c r="A130" s="6">
        <v>128</v>
      </c>
      <c r="B130" s="6" t="str">
        <f t="shared" si="17"/>
        <v>Sonja Wolff</v>
      </c>
      <c r="C130" s="6" t="str">
        <f t="shared" si="18"/>
        <v>Germany</v>
      </c>
      <c r="D130" s="23"/>
      <c r="E130" s="23"/>
      <c r="F130" s="23"/>
      <c r="G130" s="23"/>
      <c r="H130" s="6">
        <f t="shared" si="14"/>
        <v>0</v>
      </c>
      <c r="I130" s="6">
        <f t="shared" si="15"/>
        <v>39</v>
      </c>
    </row>
    <row r="131" spans="1:9" ht="15">
      <c r="A131" s="6">
        <v>129</v>
      </c>
      <c r="B131" s="6" t="str">
        <f t="shared" si="17"/>
        <v>Suzanne Commons</v>
      </c>
      <c r="C131" s="6" t="str">
        <f t="shared" si="18"/>
        <v>UK</v>
      </c>
      <c r="D131" s="23"/>
      <c r="E131" s="23"/>
      <c r="F131" s="23"/>
      <c r="G131" s="23"/>
      <c r="H131" s="6">
        <f t="shared" ref="H131:H135" si="19">SUM(D131:G131)</f>
        <v>0</v>
      </c>
      <c r="I131" s="6">
        <f t="shared" ref="I131:I135" si="20">RANK(H131,$H$3:$H$135)</f>
        <v>39</v>
      </c>
    </row>
    <row r="132" spans="1:9" ht="15">
      <c r="A132" s="6">
        <v>130</v>
      </c>
      <c r="B132" s="6" t="str">
        <f t="shared" si="17"/>
        <v>Tammy Collander</v>
      </c>
      <c r="C132" s="6" t="str">
        <f t="shared" si="18"/>
        <v>USA</v>
      </c>
      <c r="D132" s="23"/>
      <c r="E132" s="23"/>
      <c r="F132" s="23"/>
      <c r="G132" s="23"/>
      <c r="H132" s="6">
        <f t="shared" si="19"/>
        <v>0</v>
      </c>
      <c r="I132" s="6">
        <f t="shared" si="20"/>
        <v>39</v>
      </c>
    </row>
    <row r="133" spans="1:9" ht="15">
      <c r="A133" s="6">
        <v>131</v>
      </c>
      <c r="B133" s="6" t="str">
        <f t="shared" si="17"/>
        <v>Tracy Tenny</v>
      </c>
      <c r="C133" s="6" t="str">
        <f t="shared" si="18"/>
        <v>USA</v>
      </c>
      <c r="D133" s="23"/>
      <c r="E133" s="23"/>
      <c r="F133" s="23"/>
      <c r="G133" s="23"/>
      <c r="H133" s="6">
        <f t="shared" si="19"/>
        <v>0</v>
      </c>
      <c r="I133" s="6">
        <f t="shared" si="20"/>
        <v>39</v>
      </c>
    </row>
    <row r="134" spans="1:9" ht="15">
      <c r="A134" s="6">
        <v>133</v>
      </c>
      <c r="B134" s="6" t="str">
        <f t="shared" si="17"/>
        <v>Vanessa Veillé</v>
      </c>
      <c r="C134" s="6" t="str">
        <f t="shared" si="18"/>
        <v>France</v>
      </c>
      <c r="D134" s="23"/>
      <c r="E134" s="23"/>
      <c r="F134" s="23"/>
      <c r="G134" s="23"/>
      <c r="H134" s="6">
        <f t="shared" si="19"/>
        <v>0</v>
      </c>
      <c r="I134" s="6">
        <f t="shared" si="20"/>
        <v>39</v>
      </c>
    </row>
    <row r="135" spans="1:9" ht="15">
      <c r="A135" s="6">
        <v>200</v>
      </c>
      <c r="B135" s="6" t="str">
        <f>VLOOKUP(A135,MasterMen,2,FALSE)</f>
        <v>Martial Mauger</v>
      </c>
      <c r="C135" s="6" t="str">
        <f>VLOOKUP(A135,MasterMen,3,FALSE)</f>
        <v>France</v>
      </c>
      <c r="D135" s="23"/>
      <c r="E135" s="23"/>
      <c r="F135" s="23"/>
      <c r="G135" s="23"/>
      <c r="H135" s="6">
        <f t="shared" si="19"/>
        <v>0</v>
      </c>
      <c r="I135" s="6">
        <f t="shared" si="20"/>
        <v>39</v>
      </c>
    </row>
  </sheetData>
  <sheetProtection selectLockedCells="1"/>
  <autoFilter ref="A2:I135">
    <sortState ref="A3:I135">
      <sortCondition ref="I2:I135"/>
    </sortState>
  </autoFilter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zoomScale="145" zoomScaleNormal="145" zoomScalePageLayoutView="145" workbookViewId="0">
      <pane xSplit="2" ySplit="2" topLeftCell="C112" activePane="bottomRight" state="frozen"/>
      <selection activeCell="B92" sqref="B92"/>
      <selection pane="topRight" activeCell="B92" sqref="B92"/>
      <selection pane="bottomLeft" activeCell="B92" sqref="B92"/>
      <selection pane="bottomRight" activeCell="F1" sqref="F1"/>
    </sheetView>
  </sheetViews>
  <sheetFormatPr baseColWidth="10" defaultColWidth="8.7109375" defaultRowHeight="13" x14ac:dyDescent="0"/>
  <cols>
    <col min="1" max="1" width="5.28515625" bestFit="1" customWidth="1"/>
    <col min="2" max="2" width="20.85546875" bestFit="1" customWidth="1"/>
    <col min="3" max="3" width="9.5703125" bestFit="1" customWidth="1"/>
    <col min="4" max="4" width="7.42578125" style="24" bestFit="1" customWidth="1"/>
    <col min="5" max="5" width="7.140625" bestFit="1" customWidth="1"/>
  </cols>
  <sheetData>
    <row r="1" spans="1:5" ht="30">
      <c r="A1" s="81" t="s">
        <v>216</v>
      </c>
      <c r="B1" s="81"/>
      <c r="C1" s="81"/>
      <c r="D1" s="81"/>
      <c r="E1" s="81"/>
    </row>
    <row r="2" spans="1:5" ht="15">
      <c r="A2" s="15" t="s">
        <v>160</v>
      </c>
      <c r="B2" s="15" t="s">
        <v>163</v>
      </c>
      <c r="C2" s="15" t="s">
        <v>1</v>
      </c>
      <c r="D2" s="15" t="s">
        <v>164</v>
      </c>
      <c r="E2" s="15" t="s">
        <v>165</v>
      </c>
    </row>
    <row r="3" spans="1:5" ht="15">
      <c r="A3" s="6">
        <v>20</v>
      </c>
      <c r="B3" s="6" t="str">
        <f t="shared" ref="B3:B16" si="0">VLOOKUP(A3,MasterMen,2,FALSE)</f>
        <v>Christopher Miller</v>
      </c>
      <c r="C3" s="6" t="str">
        <f t="shared" ref="C3:C16" si="1">VLOOKUP(A3,MasterMen,3,FALSE)</f>
        <v>USA</v>
      </c>
      <c r="D3" s="22">
        <f>VLOOKUP(A3,'Master List Men'!A:S,14,FALSE)</f>
        <v>75</v>
      </c>
      <c r="E3" s="6">
        <f t="shared" ref="E3:E34" si="2">RANK(D3,D:D)</f>
        <v>1</v>
      </c>
    </row>
    <row r="4" spans="1:5" ht="15">
      <c r="A4" s="6">
        <v>49</v>
      </c>
      <c r="B4" s="6" t="str">
        <f t="shared" si="0"/>
        <v>Konstantin Malyshev</v>
      </c>
      <c r="C4" s="6" t="str">
        <f t="shared" si="1"/>
        <v>Russia</v>
      </c>
      <c r="D4" s="22">
        <f>VLOOKUP(A4,'Master List Men'!A:S,14,FALSE)</f>
        <v>70</v>
      </c>
      <c r="E4" s="6">
        <f t="shared" si="2"/>
        <v>2</v>
      </c>
    </row>
    <row r="5" spans="1:5" ht="15">
      <c r="A5" s="6">
        <v>80</v>
      </c>
      <c r="B5" s="6" t="str">
        <f t="shared" si="0"/>
        <v>Richard Eisinger</v>
      </c>
      <c r="C5" s="6" t="str">
        <f t="shared" si="1"/>
        <v>UK</v>
      </c>
      <c r="D5" s="22">
        <f>VLOOKUP(A5,'Master List Men'!A:S,14,FALSE)</f>
        <v>65</v>
      </c>
      <c r="E5" s="6">
        <f t="shared" si="2"/>
        <v>3</v>
      </c>
    </row>
    <row r="6" spans="1:5" ht="15">
      <c r="A6" s="6">
        <v>26</v>
      </c>
      <c r="B6" s="6" t="str">
        <f t="shared" si="0"/>
        <v>David Soyer</v>
      </c>
      <c r="C6" s="6" t="str">
        <f t="shared" si="1"/>
        <v>France</v>
      </c>
      <c r="D6" s="22">
        <f>VLOOKUP(A6,'Master List Men'!A:S,14,FALSE)</f>
        <v>60</v>
      </c>
      <c r="E6" s="6">
        <f t="shared" si="2"/>
        <v>4</v>
      </c>
    </row>
    <row r="7" spans="1:5" ht="15">
      <c r="A7" s="6">
        <v>68</v>
      </c>
      <c r="B7" s="6" t="str">
        <f t="shared" si="0"/>
        <v>Pascal Bebon</v>
      </c>
      <c r="C7" s="6" t="str">
        <f t="shared" si="1"/>
        <v>France</v>
      </c>
      <c r="D7" s="22">
        <f>VLOOKUP(A7,'Master List Men'!A:S,14,FALSE)</f>
        <v>60</v>
      </c>
      <c r="E7" s="6">
        <f t="shared" si="2"/>
        <v>4</v>
      </c>
    </row>
    <row r="8" spans="1:5" ht="15">
      <c r="A8" s="6">
        <v>91</v>
      </c>
      <c r="B8" s="6" t="str">
        <f t="shared" si="0"/>
        <v>Sergey Fedosenko</v>
      </c>
      <c r="C8" s="6" t="str">
        <f t="shared" si="1"/>
        <v>Russia</v>
      </c>
      <c r="D8" s="22">
        <f>VLOOKUP(A8,'Master List Men'!A:S,14,FALSE)</f>
        <v>60</v>
      </c>
      <c r="E8" s="6">
        <f t="shared" si="2"/>
        <v>4</v>
      </c>
    </row>
    <row r="9" spans="1:5" ht="15">
      <c r="A9" s="6">
        <v>7</v>
      </c>
      <c r="B9" s="6" t="str">
        <f t="shared" si="0"/>
        <v>Artyom Dmitriev</v>
      </c>
      <c r="C9" s="6" t="str">
        <f t="shared" si="1"/>
        <v>Russia</v>
      </c>
      <c r="D9" s="22">
        <f>VLOOKUP(A9,'Master List Men'!A:S,14,FALSE)</f>
        <v>55</v>
      </c>
      <c r="E9" s="6">
        <f t="shared" si="2"/>
        <v>7</v>
      </c>
    </row>
    <row r="10" spans="1:5" ht="15">
      <c r="A10" s="6">
        <v>11</v>
      </c>
      <c r="B10" s="6" t="str">
        <f t="shared" si="0"/>
        <v>Boriss Mihailovs</v>
      </c>
      <c r="C10" s="6" t="str">
        <f t="shared" si="1"/>
        <v>Latvia</v>
      </c>
      <c r="D10" s="22">
        <f>VLOOKUP(A10,'Master List Men'!A:S,14,FALSE)</f>
        <v>55</v>
      </c>
      <c r="E10" s="6">
        <f t="shared" si="2"/>
        <v>7</v>
      </c>
    </row>
    <row r="11" spans="1:5" ht="15">
      <c r="A11" s="6">
        <v>35</v>
      </c>
      <c r="B11" s="6" t="str">
        <f t="shared" si="0"/>
        <v>George Leeming</v>
      </c>
      <c r="C11" s="6" t="str">
        <f t="shared" si="1"/>
        <v>UK</v>
      </c>
      <c r="D11" s="22">
        <f>VLOOKUP(A11,'Master List Men'!A:S,14,FALSE)</f>
        <v>55</v>
      </c>
      <c r="E11" s="6">
        <f t="shared" si="2"/>
        <v>7</v>
      </c>
    </row>
    <row r="12" spans="1:5" ht="15">
      <c r="A12" s="6">
        <v>56</v>
      </c>
      <c r="B12" s="6" t="str">
        <f t="shared" si="0"/>
        <v>Mark Temple</v>
      </c>
      <c r="C12" s="6" t="str">
        <f t="shared" si="1"/>
        <v>UK</v>
      </c>
      <c r="D12" s="22">
        <f>VLOOKUP(A12,'Master List Men'!A:S,14,FALSE)</f>
        <v>55</v>
      </c>
      <c r="E12" s="6">
        <f t="shared" si="2"/>
        <v>7</v>
      </c>
    </row>
    <row r="13" spans="1:5" ht="15">
      <c r="A13" s="6">
        <v>70</v>
      </c>
      <c r="B13" s="6" t="str">
        <f t="shared" si="0"/>
        <v>Paul Maccarone</v>
      </c>
      <c r="C13" s="6" t="str">
        <f t="shared" si="1"/>
        <v>USA</v>
      </c>
      <c r="D13" s="22">
        <f>VLOOKUP(A13,'Master List Men'!A:S,14,FALSE)</f>
        <v>55</v>
      </c>
      <c r="E13" s="6">
        <f t="shared" si="2"/>
        <v>7</v>
      </c>
    </row>
    <row r="14" spans="1:5" ht="15">
      <c r="A14" s="6">
        <v>78</v>
      </c>
      <c r="B14" s="6" t="str">
        <f t="shared" si="0"/>
        <v>Pierre Cazoulat</v>
      </c>
      <c r="C14" s="6" t="str">
        <f t="shared" si="1"/>
        <v>France</v>
      </c>
      <c r="D14" s="22">
        <f>VLOOKUP(A14,'Master List Men'!A:S,14,FALSE)</f>
        <v>55</v>
      </c>
      <c r="E14" s="6">
        <f t="shared" si="2"/>
        <v>7</v>
      </c>
    </row>
    <row r="15" spans="1:5" ht="15">
      <c r="A15" s="6">
        <v>4</v>
      </c>
      <c r="B15" s="6" t="str">
        <f t="shared" si="0"/>
        <v>Alan K Parish</v>
      </c>
      <c r="C15" s="6" t="str">
        <f t="shared" si="1"/>
        <v>UK</v>
      </c>
      <c r="D15" s="22">
        <f>VLOOKUP(A15,'Master List Men'!A:S,14,FALSE)</f>
        <v>50</v>
      </c>
      <c r="E15" s="6">
        <f t="shared" si="2"/>
        <v>13</v>
      </c>
    </row>
    <row r="16" spans="1:5" ht="15">
      <c r="A16" s="6">
        <v>74</v>
      </c>
      <c r="B16" s="6" t="str">
        <f t="shared" si="0"/>
        <v>Pavel Peyrac Betin</v>
      </c>
      <c r="C16" s="6" t="str">
        <f t="shared" si="1"/>
        <v>Slovakia</v>
      </c>
      <c r="D16" s="22">
        <f>VLOOKUP(A16,'Master List Men'!A:S,14,FALSE)</f>
        <v>50</v>
      </c>
      <c r="E16" s="6">
        <f t="shared" si="2"/>
        <v>13</v>
      </c>
    </row>
    <row r="17" spans="1:5" ht="15">
      <c r="A17" s="6">
        <v>123</v>
      </c>
      <c r="B17" s="6" t="str">
        <f>VLOOKUP(A17,MasterWomen,2,FALSE)</f>
        <v>Nataliya Dolgikh</v>
      </c>
      <c r="C17" s="6" t="str">
        <f>VLOOKUP(A17,MasterWomen,3,FALSE)</f>
        <v>Russia</v>
      </c>
      <c r="D17" s="22">
        <f>VLOOKUP(A17,'Master List Women'!A:R,14,FALSE)</f>
        <v>50</v>
      </c>
      <c r="E17" s="6">
        <f t="shared" si="2"/>
        <v>13</v>
      </c>
    </row>
    <row r="18" spans="1:5" ht="15">
      <c r="A18" s="6">
        <v>28</v>
      </c>
      <c r="B18" s="6" t="str">
        <f t="shared" ref="B18:B24" si="3">VLOOKUP(A18,MasterMen,2,FALSE)</f>
        <v>Frank Fingerhut</v>
      </c>
      <c r="C18" s="6" t="str">
        <f t="shared" ref="C18:C24" si="4">VLOOKUP(A18,MasterMen,3,FALSE)</f>
        <v>Germany</v>
      </c>
      <c r="D18" s="22">
        <f>VLOOKUP(A18,'Master List Men'!A:S,14,FALSE)</f>
        <v>45</v>
      </c>
      <c r="E18" s="6">
        <f t="shared" si="2"/>
        <v>16</v>
      </c>
    </row>
    <row r="19" spans="1:5" ht="15">
      <c r="A19" s="6">
        <v>39</v>
      </c>
      <c r="B19" s="6" t="str">
        <f t="shared" si="3"/>
        <v>Gregor Paprocki</v>
      </c>
      <c r="C19" s="6" t="str">
        <f t="shared" si="4"/>
        <v>Poland</v>
      </c>
      <c r="D19" s="22">
        <f>VLOOKUP(A19,'Master List Men'!A:S,14,FALSE)</f>
        <v>45</v>
      </c>
      <c r="E19" s="6">
        <f t="shared" si="2"/>
        <v>16</v>
      </c>
    </row>
    <row r="20" spans="1:5" ht="15">
      <c r="A20" s="6">
        <v>86</v>
      </c>
      <c r="B20" s="6" t="str">
        <f t="shared" si="3"/>
        <v>Roland Meyer-Speicher</v>
      </c>
      <c r="C20" s="6" t="str">
        <f t="shared" si="4"/>
        <v>France</v>
      </c>
      <c r="D20" s="22">
        <f>VLOOKUP(A20,'Master List Men'!A:S,14,FALSE)</f>
        <v>45</v>
      </c>
      <c r="E20" s="6">
        <f t="shared" si="2"/>
        <v>16</v>
      </c>
    </row>
    <row r="21" spans="1:5" ht="15">
      <c r="A21" s="6">
        <v>5</v>
      </c>
      <c r="B21" s="6" t="str">
        <f t="shared" si="3"/>
        <v>Albert Ayupov</v>
      </c>
      <c r="C21" s="6" t="str">
        <f t="shared" si="4"/>
        <v>Russia</v>
      </c>
      <c r="D21" s="22">
        <f>VLOOKUP(A21,'Master List Men'!A:S,14,FALSE)</f>
        <v>40</v>
      </c>
      <c r="E21" s="6">
        <f t="shared" si="2"/>
        <v>19</v>
      </c>
    </row>
    <row r="22" spans="1:5" ht="15">
      <c r="A22" s="6">
        <v>62</v>
      </c>
      <c r="B22" s="6" t="str">
        <f t="shared" si="3"/>
        <v>Milan Novák</v>
      </c>
      <c r="C22" s="6" t="str">
        <f t="shared" si="4"/>
        <v>Czechia</v>
      </c>
      <c r="D22" s="22">
        <f>VLOOKUP(A22,'Master List Men'!A:S,14,FALSE)</f>
        <v>40</v>
      </c>
      <c r="E22" s="6">
        <f t="shared" si="2"/>
        <v>19</v>
      </c>
    </row>
    <row r="23" spans="1:5" ht="15">
      <c r="A23" s="6">
        <v>73</v>
      </c>
      <c r="B23" s="6" t="str">
        <f t="shared" si="3"/>
        <v>Paul Swain</v>
      </c>
      <c r="C23" s="6" t="str">
        <f t="shared" si="4"/>
        <v>UK</v>
      </c>
      <c r="D23" s="22">
        <f>VLOOKUP(A23,'Master List Men'!A:S,14,FALSE)</f>
        <v>40</v>
      </c>
      <c r="E23" s="6">
        <f t="shared" si="2"/>
        <v>19</v>
      </c>
    </row>
    <row r="24" spans="1:5" ht="15">
      <c r="A24" s="6">
        <v>85</v>
      </c>
      <c r="B24" s="6" t="str">
        <f t="shared" si="3"/>
        <v>Roger Arnay</v>
      </c>
      <c r="C24" s="6" t="str">
        <f t="shared" si="4"/>
        <v>UK</v>
      </c>
      <c r="D24" s="22">
        <f>VLOOKUP(A24,'Master List Men'!A:S,14,FALSE)</f>
        <v>40</v>
      </c>
      <c r="E24" s="6">
        <f t="shared" si="2"/>
        <v>19</v>
      </c>
    </row>
    <row r="25" spans="1:5" ht="15">
      <c r="A25" s="6">
        <v>130</v>
      </c>
      <c r="B25" s="6" t="str">
        <f>VLOOKUP(A25,MasterWomen,2,FALSE)</f>
        <v>Tammy Collander</v>
      </c>
      <c r="C25" s="6" t="str">
        <f>VLOOKUP(A25,MasterWomen,3,FALSE)</f>
        <v>USA</v>
      </c>
      <c r="D25" s="22">
        <f>VLOOKUP(A25,'Master List Women'!A:R,14,FALSE)</f>
        <v>40</v>
      </c>
      <c r="E25" s="6">
        <f t="shared" si="2"/>
        <v>19</v>
      </c>
    </row>
    <row r="26" spans="1:5" ht="15">
      <c r="A26" s="6">
        <v>41</v>
      </c>
      <c r="B26" s="6" t="str">
        <f t="shared" ref="B26:B43" si="5">VLOOKUP(A26,MasterMen,2,FALSE)</f>
        <v>Jean-Yves Gautier</v>
      </c>
      <c r="C26" s="6" t="str">
        <f t="shared" ref="C26:C43" si="6">VLOOKUP(A26,MasterMen,3,FALSE)</f>
        <v>France</v>
      </c>
      <c r="D26" s="22">
        <f>VLOOKUP(A26,'Master List Men'!A:S,14,FALSE)</f>
        <v>35</v>
      </c>
      <c r="E26" s="6">
        <f t="shared" si="2"/>
        <v>24</v>
      </c>
    </row>
    <row r="27" spans="1:5" ht="15">
      <c r="A27" s="6">
        <v>67</v>
      </c>
      <c r="B27" s="6" t="str">
        <f t="shared" si="5"/>
        <v>Owen Channer</v>
      </c>
      <c r="C27" s="6" t="str">
        <f t="shared" si="6"/>
        <v>UK</v>
      </c>
      <c r="D27" s="22">
        <f>VLOOKUP(A27,'Master List Men'!A:S,14,FALSE)</f>
        <v>35</v>
      </c>
      <c r="E27" s="6">
        <f t="shared" si="2"/>
        <v>24</v>
      </c>
    </row>
    <row r="28" spans="1:5" ht="15">
      <c r="A28" s="6">
        <v>79</v>
      </c>
      <c r="B28" s="6" t="str">
        <f t="shared" si="5"/>
        <v>Raphael Hue</v>
      </c>
      <c r="C28" s="6" t="str">
        <f t="shared" si="6"/>
        <v>France</v>
      </c>
      <c r="D28" s="22">
        <f>VLOOKUP(A28,'Master List Men'!A:S,14,FALSE)</f>
        <v>35</v>
      </c>
      <c r="E28" s="6">
        <f t="shared" si="2"/>
        <v>24</v>
      </c>
    </row>
    <row r="29" spans="1:5" ht="15">
      <c r="A29" s="6">
        <v>87</v>
      </c>
      <c r="B29" s="6" t="str">
        <f t="shared" si="5"/>
        <v>Roman Shlokov</v>
      </c>
      <c r="C29" s="6" t="str">
        <f t="shared" si="6"/>
        <v>Russia</v>
      </c>
      <c r="D29" s="22">
        <f>VLOOKUP(A29,'Master List Men'!A:S,14,FALSE)</f>
        <v>35</v>
      </c>
      <c r="E29" s="6">
        <f t="shared" si="2"/>
        <v>24</v>
      </c>
    </row>
    <row r="30" spans="1:5" ht="15">
      <c r="A30" s="6">
        <v>93</v>
      </c>
      <c r="B30" s="6" t="str">
        <f t="shared" si="5"/>
        <v>Sylvain Guenegou</v>
      </c>
      <c r="C30" s="6" t="str">
        <f t="shared" si="6"/>
        <v>France</v>
      </c>
      <c r="D30" s="22">
        <f>VLOOKUP(A30,'Master List Men'!A:S,14,FALSE)</f>
        <v>35</v>
      </c>
      <c r="E30" s="6">
        <f t="shared" si="2"/>
        <v>24</v>
      </c>
    </row>
    <row r="31" spans="1:5" ht="15">
      <c r="A31" s="6">
        <v>3</v>
      </c>
      <c r="B31" s="6" t="str">
        <f t="shared" si="5"/>
        <v>Adam Rohárik</v>
      </c>
      <c r="C31" s="6" t="str">
        <f t="shared" si="6"/>
        <v>Slovakia</v>
      </c>
      <c r="D31" s="22">
        <f>VLOOKUP(A31,'Master List Men'!A:S,14,FALSE)</f>
        <v>30</v>
      </c>
      <c r="E31" s="6">
        <f t="shared" si="2"/>
        <v>29</v>
      </c>
    </row>
    <row r="32" spans="1:5" ht="15">
      <c r="A32" s="6">
        <v>6</v>
      </c>
      <c r="B32" s="6" t="str">
        <f t="shared" si="5"/>
        <v>Antoine Hertz</v>
      </c>
      <c r="C32" s="6" t="str">
        <f t="shared" si="6"/>
        <v>France</v>
      </c>
      <c r="D32" s="22">
        <f>VLOOKUP(A32,'Master List Men'!A:S,14,FALSE)</f>
        <v>30</v>
      </c>
      <c r="E32" s="6">
        <f t="shared" si="2"/>
        <v>29</v>
      </c>
    </row>
    <row r="33" spans="1:5" ht="15">
      <c r="A33" s="6">
        <v>21</v>
      </c>
      <c r="B33" s="6" t="str">
        <f t="shared" si="5"/>
        <v>Dan Pegg</v>
      </c>
      <c r="C33" s="6" t="str">
        <f t="shared" si="6"/>
        <v>USA</v>
      </c>
      <c r="D33" s="22">
        <f>VLOOKUP(A33,'Master List Men'!A:S,14,FALSE)</f>
        <v>30</v>
      </c>
      <c r="E33" s="6">
        <f t="shared" si="2"/>
        <v>29</v>
      </c>
    </row>
    <row r="34" spans="1:5" ht="15">
      <c r="A34" s="6">
        <v>23</v>
      </c>
      <c r="B34" s="6" t="str">
        <f t="shared" si="5"/>
        <v>Danila Kharkov</v>
      </c>
      <c r="C34" s="6" t="str">
        <f t="shared" si="6"/>
        <v>Russia</v>
      </c>
      <c r="D34" s="22">
        <f>VLOOKUP(A34,'Master List Men'!A:S,14,FALSE)</f>
        <v>30</v>
      </c>
      <c r="E34" s="6">
        <f t="shared" si="2"/>
        <v>29</v>
      </c>
    </row>
    <row r="35" spans="1:5" ht="15">
      <c r="A35" s="6">
        <v>27</v>
      </c>
      <c r="B35" s="6" t="str">
        <f t="shared" si="5"/>
        <v>Etienne Morineau</v>
      </c>
      <c r="C35" s="6" t="str">
        <f t="shared" si="6"/>
        <v>France</v>
      </c>
      <c r="D35" s="22">
        <f>VLOOKUP(A35,'Master List Men'!A:S,14,FALSE)</f>
        <v>30</v>
      </c>
      <c r="E35" s="6">
        <f t="shared" ref="E35:E66" si="7">RANK(D35,D:D)</f>
        <v>29</v>
      </c>
    </row>
    <row r="36" spans="1:5" ht="15">
      <c r="A36" s="6">
        <v>30</v>
      </c>
      <c r="B36" s="6" t="str">
        <f t="shared" si="5"/>
        <v>František Stejskal</v>
      </c>
      <c r="C36" s="6" t="str">
        <f t="shared" si="6"/>
        <v>Czechia</v>
      </c>
      <c r="D36" s="22">
        <f>VLOOKUP(A36,'Master List Men'!A:S,14,FALSE)</f>
        <v>30</v>
      </c>
      <c r="E36" s="6">
        <f t="shared" si="7"/>
        <v>29</v>
      </c>
    </row>
    <row r="37" spans="1:5" ht="15">
      <c r="A37" s="6">
        <v>40</v>
      </c>
      <c r="B37" s="6" t="str">
        <f t="shared" si="5"/>
        <v>Jace Waterman</v>
      </c>
      <c r="C37" s="6" t="str">
        <f t="shared" si="6"/>
        <v>UK</v>
      </c>
      <c r="D37" s="22">
        <f>VLOOKUP(A37,'Master List Men'!A:S,14,FALSE)</f>
        <v>30</v>
      </c>
      <c r="E37" s="6">
        <f t="shared" si="7"/>
        <v>29</v>
      </c>
    </row>
    <row r="38" spans="1:5" ht="15">
      <c r="A38" s="6">
        <v>43</v>
      </c>
      <c r="B38" s="6" t="str">
        <f t="shared" si="5"/>
        <v>Johan Aline</v>
      </c>
      <c r="C38" s="6" t="str">
        <f t="shared" si="6"/>
        <v>France</v>
      </c>
      <c r="D38" s="22">
        <f>VLOOKUP(A38,'Master List Men'!A:S,14,FALSE)</f>
        <v>30</v>
      </c>
      <c r="E38" s="6">
        <f t="shared" si="7"/>
        <v>29</v>
      </c>
    </row>
    <row r="39" spans="1:5" ht="15">
      <c r="A39" s="6">
        <v>44</v>
      </c>
      <c r="B39" s="6" t="str">
        <f t="shared" si="5"/>
        <v>John Grabowski</v>
      </c>
      <c r="C39" s="6" t="str">
        <f t="shared" si="6"/>
        <v>USA</v>
      </c>
      <c r="D39" s="22">
        <f>VLOOKUP(A39,'Master List Men'!A:S,14,FALSE)</f>
        <v>30</v>
      </c>
      <c r="E39" s="6">
        <f t="shared" si="7"/>
        <v>29</v>
      </c>
    </row>
    <row r="40" spans="1:5" ht="15">
      <c r="A40" s="6">
        <v>50</v>
      </c>
      <c r="B40" s="6" t="str">
        <f t="shared" si="5"/>
        <v>Le Gallo Gurvand</v>
      </c>
      <c r="C40" s="6" t="str">
        <f t="shared" si="6"/>
        <v>France</v>
      </c>
      <c r="D40" s="22">
        <f>VLOOKUP(A40,'Master List Men'!A:S,14,FALSE)</f>
        <v>30</v>
      </c>
      <c r="E40" s="6">
        <f t="shared" si="7"/>
        <v>29</v>
      </c>
    </row>
    <row r="41" spans="1:5" ht="15">
      <c r="A41" s="6">
        <v>54</v>
      </c>
      <c r="B41" s="6" t="str">
        <f t="shared" si="5"/>
        <v>Mark Bond</v>
      </c>
      <c r="C41" s="6" t="str">
        <f t="shared" si="6"/>
        <v>UK</v>
      </c>
      <c r="D41" s="22">
        <f>VLOOKUP(A41,'Master List Men'!A:S,14,FALSE)</f>
        <v>30</v>
      </c>
      <c r="E41" s="6">
        <f t="shared" si="7"/>
        <v>29</v>
      </c>
    </row>
    <row r="42" spans="1:5" ht="15">
      <c r="A42" s="6">
        <v>65</v>
      </c>
      <c r="B42" s="6" t="str">
        <f t="shared" si="5"/>
        <v>Nicolas Le Poac</v>
      </c>
      <c r="C42" s="6" t="str">
        <f t="shared" si="6"/>
        <v>France</v>
      </c>
      <c r="D42" s="22">
        <f>VLOOKUP(A42,'Master List Men'!A:S,14,FALSE)</f>
        <v>30</v>
      </c>
      <c r="E42" s="6">
        <f t="shared" si="7"/>
        <v>29</v>
      </c>
    </row>
    <row r="43" spans="1:5" ht="15">
      <c r="A43" s="6">
        <v>77</v>
      </c>
      <c r="B43" s="6" t="str">
        <f t="shared" si="5"/>
        <v>Phil Marciano</v>
      </c>
      <c r="C43" s="6" t="str">
        <f t="shared" si="6"/>
        <v>UK</v>
      </c>
      <c r="D43" s="22">
        <f>VLOOKUP(A43,'Master List Men'!A:S,14,FALSE)</f>
        <v>30</v>
      </c>
      <c r="E43" s="6">
        <f t="shared" si="7"/>
        <v>29</v>
      </c>
    </row>
    <row r="44" spans="1:5" ht="15">
      <c r="A44" s="6">
        <v>100</v>
      </c>
      <c r="B44" s="6" t="str">
        <f>VLOOKUP(A44,MasterWomen,2,FALSE)</f>
        <v>Anna Krzheminskaia</v>
      </c>
      <c r="C44" s="6" t="str">
        <f>VLOOKUP(A44,MasterWomen,3,FALSE)</f>
        <v>Russia</v>
      </c>
      <c r="D44" s="22">
        <f>VLOOKUP(A44,'Master List Women'!A:R,14,FALSE)</f>
        <v>30</v>
      </c>
      <c r="E44" s="6">
        <f t="shared" si="7"/>
        <v>29</v>
      </c>
    </row>
    <row r="45" spans="1:5" ht="15">
      <c r="A45" s="6">
        <v>111</v>
      </c>
      <c r="B45" s="6" t="str">
        <f>VLOOKUP(A45,MasterWomen,2,FALSE)</f>
        <v>Larisa Davydova</v>
      </c>
      <c r="C45" s="6" t="str">
        <f>VLOOKUP(A45,MasterWomen,3,FALSE)</f>
        <v>Russia</v>
      </c>
      <c r="D45" s="22">
        <f>VLOOKUP(A45,'Master List Women'!A:R,14,FALSE)</f>
        <v>30</v>
      </c>
      <c r="E45" s="6">
        <f t="shared" si="7"/>
        <v>29</v>
      </c>
    </row>
    <row r="46" spans="1:5" ht="15">
      <c r="A46" s="6">
        <v>32</v>
      </c>
      <c r="B46" s="6" t="str">
        <f>VLOOKUP(A46,MasterMen,2,FALSE)</f>
        <v>Gaetan Freydt-Drouan</v>
      </c>
      <c r="C46" s="6" t="str">
        <f>VLOOKUP(A46,MasterMen,3,FALSE)</f>
        <v>France</v>
      </c>
      <c r="D46" s="22">
        <f>VLOOKUP(A46,'Master List Men'!A:S,14,FALSE)</f>
        <v>25</v>
      </c>
      <c r="E46" s="6">
        <f t="shared" si="7"/>
        <v>44</v>
      </c>
    </row>
    <row r="47" spans="1:5" ht="15">
      <c r="A47" s="6">
        <v>33</v>
      </c>
      <c r="B47" s="6" t="str">
        <f>VLOOKUP(A47,MasterMen,2,FALSE)</f>
        <v>Gareth Hawkes</v>
      </c>
      <c r="C47" s="6" t="str">
        <f>VLOOKUP(A47,MasterMen,3,FALSE)</f>
        <v>UK</v>
      </c>
      <c r="D47" s="22">
        <f>VLOOKUP(A47,'Master List Men'!A:S,14,FALSE)</f>
        <v>25</v>
      </c>
      <c r="E47" s="6">
        <f t="shared" si="7"/>
        <v>44</v>
      </c>
    </row>
    <row r="48" spans="1:5" ht="15">
      <c r="A48" s="6">
        <v>51</v>
      </c>
      <c r="B48" s="6" t="str">
        <f>VLOOKUP(A48,MasterMen,2,FALSE)</f>
        <v>Lee Cheeseman</v>
      </c>
      <c r="C48" s="6" t="str">
        <f>VLOOKUP(A48,MasterMen,3,FALSE)</f>
        <v>UK</v>
      </c>
      <c r="D48" s="22">
        <f>VLOOKUP(A48,'Master List Men'!A:S,14,FALSE)</f>
        <v>25</v>
      </c>
      <c r="E48" s="6">
        <f t="shared" si="7"/>
        <v>44</v>
      </c>
    </row>
    <row r="49" spans="1:5" ht="15">
      <c r="A49" s="6">
        <v>38</v>
      </c>
      <c r="B49" s="6" t="str">
        <f>VLOOKUP(A49,MasterMen,2,FALSE)</f>
        <v>Greg Baxter</v>
      </c>
      <c r="C49" s="6" t="str">
        <f>VLOOKUP(A49,MasterMen,3,FALSE)</f>
        <v>UK</v>
      </c>
      <c r="D49" s="22">
        <f>VLOOKUP(A49,'Master List Men'!A:S,14,FALSE)</f>
        <v>20</v>
      </c>
      <c r="E49" s="6">
        <f t="shared" si="7"/>
        <v>47</v>
      </c>
    </row>
    <row r="50" spans="1:5" ht="15">
      <c r="A50" s="6">
        <v>88</v>
      </c>
      <c r="B50" s="6" t="str">
        <f>VLOOKUP(A50,MasterMen,2,FALSE)</f>
        <v>Roman Zhavnirovskii</v>
      </c>
      <c r="C50" s="6" t="str">
        <f>VLOOKUP(A50,MasterMen,3,FALSE)</f>
        <v>Russia</v>
      </c>
      <c r="D50" s="22">
        <f>VLOOKUP(A50,'Master List Men'!A:S,14,FALSE)</f>
        <v>20</v>
      </c>
      <c r="E50" s="6">
        <f t="shared" si="7"/>
        <v>47</v>
      </c>
    </row>
    <row r="51" spans="1:5" ht="15">
      <c r="A51" s="6">
        <v>114</v>
      </c>
      <c r="B51" s="6" t="str">
        <f>VLOOKUP(A51,MasterWomen,2,FALSE)</f>
        <v>Lynn Dakin</v>
      </c>
      <c r="C51" s="6" t="str">
        <f>VLOOKUP(A51,MasterWomen,3,FALSE)</f>
        <v>UK</v>
      </c>
      <c r="D51" s="22">
        <f>VLOOKUP(A51,'Master List Women'!A:R,14,FALSE)</f>
        <v>20</v>
      </c>
      <c r="E51" s="6">
        <f t="shared" si="7"/>
        <v>47</v>
      </c>
    </row>
    <row r="52" spans="1:5" ht="15">
      <c r="A52" s="6">
        <v>116</v>
      </c>
      <c r="B52" s="6" t="str">
        <f>VLOOKUP(A52,MasterWomen,2,FALSE)</f>
        <v>Mandy Micra-Marciano</v>
      </c>
      <c r="C52" s="6" t="str">
        <f>VLOOKUP(A52,MasterWomen,3,FALSE)</f>
        <v>UK</v>
      </c>
      <c r="D52" s="22">
        <f>VLOOKUP(A52,'Master List Women'!A:R,14,FALSE)</f>
        <v>20</v>
      </c>
      <c r="E52" s="6">
        <f t="shared" si="7"/>
        <v>47</v>
      </c>
    </row>
    <row r="53" spans="1:5" ht="15">
      <c r="A53" s="6">
        <v>117</v>
      </c>
      <c r="B53" s="6" t="str">
        <f>VLOOKUP(A53,MasterWomen,2,FALSE)</f>
        <v>Marina Kharkova</v>
      </c>
      <c r="C53" s="6" t="str">
        <f>VLOOKUP(A53,MasterWomen,3,FALSE)</f>
        <v>Russia</v>
      </c>
      <c r="D53" s="22">
        <f>VLOOKUP(A53,'Master List Women'!A:R,14,FALSE)</f>
        <v>20</v>
      </c>
      <c r="E53" s="6">
        <f t="shared" si="7"/>
        <v>47</v>
      </c>
    </row>
    <row r="54" spans="1:5" ht="15">
      <c r="A54" s="6">
        <v>126</v>
      </c>
      <c r="B54" s="6" t="str">
        <f>VLOOKUP(A54,MasterWomen,2,FALSE)</f>
        <v>Sandra Lamotte</v>
      </c>
      <c r="C54" s="6" t="str">
        <f>VLOOKUP(A54,MasterWomen,3,FALSE)</f>
        <v>France</v>
      </c>
      <c r="D54" s="22">
        <f>VLOOKUP(A54,'Master List Women'!A:R,14,FALSE)</f>
        <v>20</v>
      </c>
      <c r="E54" s="6">
        <f t="shared" si="7"/>
        <v>47</v>
      </c>
    </row>
    <row r="55" spans="1:5" ht="15">
      <c r="A55" s="6">
        <v>129</v>
      </c>
      <c r="B55" s="6" t="str">
        <f>VLOOKUP(A55,MasterWomen,2,FALSE)</f>
        <v>Suzanne Commons</v>
      </c>
      <c r="C55" s="6" t="str">
        <f>VLOOKUP(A55,MasterWomen,3,FALSE)</f>
        <v>UK</v>
      </c>
      <c r="D55" s="22">
        <f>VLOOKUP(A55,'Master List Women'!A:R,14,FALSE)</f>
        <v>20</v>
      </c>
      <c r="E55" s="6">
        <f t="shared" si="7"/>
        <v>47</v>
      </c>
    </row>
    <row r="56" spans="1:5" ht="15">
      <c r="A56" s="6">
        <v>17</v>
      </c>
      <c r="B56" s="6" t="str">
        <f t="shared" ref="B56:B61" si="8">VLOOKUP(A56,MasterMen,2,FALSE)</f>
        <v>Christophe de Félices</v>
      </c>
      <c r="C56" s="6" t="str">
        <f t="shared" ref="C56:C61" si="9">VLOOKUP(A56,MasterMen,3,FALSE)</f>
        <v>France</v>
      </c>
      <c r="D56" s="22">
        <f>VLOOKUP(A56,'Master List Men'!A:S,14,FALSE)</f>
        <v>15</v>
      </c>
      <c r="E56" s="6">
        <f t="shared" si="7"/>
        <v>54</v>
      </c>
    </row>
    <row r="57" spans="1:5" ht="15">
      <c r="A57" s="6">
        <v>19</v>
      </c>
      <c r="B57" s="6" t="str">
        <f t="shared" si="8"/>
        <v>Christophe Morcamp</v>
      </c>
      <c r="C57" s="6" t="str">
        <f t="shared" si="9"/>
        <v>France</v>
      </c>
      <c r="D57" s="22">
        <f>VLOOKUP(A57,'Master List Men'!A:S,14,FALSE)</f>
        <v>15</v>
      </c>
      <c r="E57" s="6">
        <f t="shared" si="7"/>
        <v>54</v>
      </c>
    </row>
    <row r="58" spans="1:5" ht="15">
      <c r="A58" s="6">
        <v>46</v>
      </c>
      <c r="B58" s="6" t="str">
        <f t="shared" si="8"/>
        <v>Jonathan Grasset</v>
      </c>
      <c r="C58" s="6" t="str">
        <f t="shared" si="9"/>
        <v>France</v>
      </c>
      <c r="D58" s="22">
        <f>VLOOKUP(A58,'Master List Men'!A:S,14,FALSE)</f>
        <v>15</v>
      </c>
      <c r="E58" s="6">
        <f t="shared" si="7"/>
        <v>54</v>
      </c>
    </row>
    <row r="59" spans="1:5" ht="15">
      <c r="A59" s="6">
        <v>52</v>
      </c>
      <c r="B59" s="6" t="str">
        <f t="shared" si="8"/>
        <v>Ludovic Jezequel</v>
      </c>
      <c r="C59" s="6" t="str">
        <f t="shared" si="9"/>
        <v>France</v>
      </c>
      <c r="D59" s="22">
        <f>VLOOKUP(A59,'Master List Men'!A:S,14,FALSE)</f>
        <v>15</v>
      </c>
      <c r="E59" s="6">
        <f t="shared" si="7"/>
        <v>54</v>
      </c>
    </row>
    <row r="60" spans="1:5" ht="15">
      <c r="A60" s="6">
        <v>63</v>
      </c>
      <c r="B60" s="6" t="str">
        <f t="shared" si="8"/>
        <v>Mo Gagawara</v>
      </c>
      <c r="C60" s="6" t="str">
        <f t="shared" si="9"/>
        <v>UK</v>
      </c>
      <c r="D60" s="22">
        <f>VLOOKUP(A60,'Master List Men'!A:S,14,FALSE)</f>
        <v>15</v>
      </c>
      <c r="E60" s="6">
        <f t="shared" si="7"/>
        <v>54</v>
      </c>
    </row>
    <row r="61" spans="1:5" ht="15">
      <c r="A61" s="6">
        <v>75</v>
      </c>
      <c r="B61" s="6" t="str">
        <f t="shared" si="8"/>
        <v>Peter Thor</v>
      </c>
      <c r="C61" s="6" t="str">
        <f t="shared" si="9"/>
        <v>Sweden</v>
      </c>
      <c r="D61" s="22">
        <f>VLOOKUP(A61,'Master List Men'!A:S,14,FALSE)</f>
        <v>15</v>
      </c>
      <c r="E61" s="6">
        <f t="shared" si="7"/>
        <v>54</v>
      </c>
    </row>
    <row r="62" spans="1:5" ht="15">
      <c r="A62" s="6">
        <v>101</v>
      </c>
      <c r="B62" s="6" t="str">
        <f t="shared" ref="B62:B67" si="10">VLOOKUP(A62,MasterWomen,2,FALSE)</f>
        <v>Anna Velikaya</v>
      </c>
      <c r="C62" s="6" t="str">
        <f t="shared" ref="C62:C67" si="11">VLOOKUP(A62,MasterWomen,3,FALSE)</f>
        <v>Russia</v>
      </c>
      <c r="D62" s="22">
        <f>VLOOKUP(A62,'Master List Women'!A:R,14,FALSE)</f>
        <v>15</v>
      </c>
      <c r="E62" s="6">
        <f t="shared" si="7"/>
        <v>54</v>
      </c>
    </row>
    <row r="63" spans="1:5" ht="15">
      <c r="A63" s="6">
        <v>103</v>
      </c>
      <c r="B63" s="6" t="str">
        <f t="shared" si="10"/>
        <v>Daniela Meyer-Speicher</v>
      </c>
      <c r="C63" s="6" t="str">
        <f t="shared" si="11"/>
        <v>France</v>
      </c>
      <c r="D63" s="22">
        <f>VLOOKUP(A63,'Master List Women'!A:R,14,FALSE)</f>
        <v>15</v>
      </c>
      <c r="E63" s="6">
        <f t="shared" si="7"/>
        <v>54</v>
      </c>
    </row>
    <row r="64" spans="1:5" ht="15">
      <c r="A64" s="6">
        <v>105</v>
      </c>
      <c r="B64" s="6" t="str">
        <f t="shared" si="10"/>
        <v>Ivana Karlíková</v>
      </c>
      <c r="C64" s="6" t="str">
        <f t="shared" si="11"/>
        <v>Czechia</v>
      </c>
      <c r="D64" s="22">
        <f>VLOOKUP(A64,'Master List Women'!A:R,14,FALSE)</f>
        <v>15</v>
      </c>
      <c r="E64" s="6">
        <f t="shared" si="7"/>
        <v>54</v>
      </c>
    </row>
    <row r="65" spans="1:5" ht="15">
      <c r="A65" s="6">
        <v>115</v>
      </c>
      <c r="B65" s="6" t="str">
        <f t="shared" si="10"/>
        <v>Magdaléna Karlíková</v>
      </c>
      <c r="C65" s="6" t="str">
        <f t="shared" si="11"/>
        <v>Czechia</v>
      </c>
      <c r="D65" s="22">
        <f>VLOOKUP(A65,'Master List Women'!A:R,14,FALSE)</f>
        <v>15</v>
      </c>
      <c r="E65" s="6">
        <f t="shared" si="7"/>
        <v>54</v>
      </c>
    </row>
    <row r="66" spans="1:5" ht="15">
      <c r="A66" s="6">
        <v>122</v>
      </c>
      <c r="B66" s="6" t="str">
        <f t="shared" si="10"/>
        <v>Naomi Fountain</v>
      </c>
      <c r="C66" s="6" t="str">
        <f t="shared" si="11"/>
        <v>UK</v>
      </c>
      <c r="D66" s="22">
        <f>VLOOKUP(A66,'Master List Women'!A:R,14,FALSE)</f>
        <v>15</v>
      </c>
      <c r="E66" s="6">
        <f t="shared" si="7"/>
        <v>54</v>
      </c>
    </row>
    <row r="67" spans="1:5" ht="15">
      <c r="A67" s="6">
        <v>124</v>
      </c>
      <c r="B67" s="6" t="str">
        <f t="shared" si="10"/>
        <v>Nathalie Kuik</v>
      </c>
      <c r="C67" s="6" t="str">
        <f t="shared" si="11"/>
        <v>France</v>
      </c>
      <c r="D67" s="22">
        <f>VLOOKUP(A67,'Master List Women'!A:R,14,FALSE)</f>
        <v>15</v>
      </c>
      <c r="E67" s="6">
        <f t="shared" ref="E67:E98" si="12">RANK(D67,D:D)</f>
        <v>54</v>
      </c>
    </row>
    <row r="68" spans="1:5" ht="15">
      <c r="A68" s="6">
        <v>1</v>
      </c>
      <c r="B68" s="6" t="str">
        <f t="shared" ref="B68:B76" si="13">VLOOKUP(A68,MasterMen,2,FALSE)</f>
        <v>Adam Celadin</v>
      </c>
      <c r="C68" s="6" t="str">
        <f t="shared" ref="C68:C76" si="14">VLOOKUP(A68,MasterMen,3,FALSE)</f>
        <v>Czechia</v>
      </c>
      <c r="D68" s="22">
        <f>VLOOKUP(A68,'Master List Men'!A:S,14,FALSE)</f>
        <v>10</v>
      </c>
      <c r="E68" s="6">
        <f t="shared" si="12"/>
        <v>66</v>
      </c>
    </row>
    <row r="69" spans="1:5" ht="15">
      <c r="A69" s="6">
        <v>2</v>
      </c>
      <c r="B69" s="6" t="str">
        <f t="shared" si="13"/>
        <v>Adam Miller</v>
      </c>
      <c r="C69" s="6" t="str">
        <f t="shared" si="14"/>
        <v>UK</v>
      </c>
      <c r="D69" s="22">
        <f>VLOOKUP(A69,'Master List Men'!A:S,14,FALSE)</f>
        <v>10</v>
      </c>
      <c r="E69" s="6">
        <f t="shared" si="12"/>
        <v>66</v>
      </c>
    </row>
    <row r="70" spans="1:5" ht="15">
      <c r="A70" s="6">
        <v>9</v>
      </c>
      <c r="B70" s="6" t="str">
        <f t="shared" si="13"/>
        <v>Benjamin Morcamp</v>
      </c>
      <c r="C70" s="6" t="str">
        <f t="shared" si="14"/>
        <v>France</v>
      </c>
      <c r="D70" s="22">
        <f>VLOOKUP(A70,'Master List Men'!A:S,14,FALSE)</f>
        <v>10</v>
      </c>
      <c r="E70" s="6">
        <f t="shared" si="12"/>
        <v>66</v>
      </c>
    </row>
    <row r="71" spans="1:5" ht="15">
      <c r="A71" s="6">
        <v>10</v>
      </c>
      <c r="B71" s="6" t="str">
        <f t="shared" si="13"/>
        <v>Benoit Salaün</v>
      </c>
      <c r="C71" s="6" t="str">
        <f t="shared" si="14"/>
        <v>France</v>
      </c>
      <c r="D71" s="22">
        <f>VLOOKUP(A71,'Master List Men'!A:S,14,FALSE)</f>
        <v>10</v>
      </c>
      <c r="E71" s="6">
        <f t="shared" si="12"/>
        <v>66</v>
      </c>
    </row>
    <row r="72" spans="1:5" ht="15">
      <c r="A72" s="6">
        <v>59</v>
      </c>
      <c r="B72" s="6" t="str">
        <f t="shared" si="13"/>
        <v>Matti Sairanen</v>
      </c>
      <c r="C72" s="6" t="str">
        <f t="shared" si="14"/>
        <v>Finland</v>
      </c>
      <c r="D72" s="22">
        <f>VLOOKUP(A72,'Master List Men'!A:S,14,FALSE)</f>
        <v>10</v>
      </c>
      <c r="E72" s="6">
        <f t="shared" si="12"/>
        <v>66</v>
      </c>
    </row>
    <row r="73" spans="1:5" ht="15">
      <c r="A73" s="6">
        <v>60</v>
      </c>
      <c r="B73" s="6" t="str">
        <f t="shared" si="13"/>
        <v>Michael Abberton</v>
      </c>
      <c r="C73" s="6" t="str">
        <f t="shared" si="14"/>
        <v>UK</v>
      </c>
      <c r="D73" s="22">
        <f>VLOOKUP(A73,'Master List Men'!A:S,14,FALSE)</f>
        <v>10</v>
      </c>
      <c r="E73" s="6">
        <f t="shared" si="12"/>
        <v>66</v>
      </c>
    </row>
    <row r="74" spans="1:5" ht="15">
      <c r="A74" s="6">
        <v>61</v>
      </c>
      <c r="B74" s="6" t="str">
        <f t="shared" si="13"/>
        <v>Mikey Atkins</v>
      </c>
      <c r="C74" s="6" t="str">
        <f t="shared" si="14"/>
        <v>UK</v>
      </c>
      <c r="D74" s="22">
        <f>VLOOKUP(A74,'Master List Men'!A:S,14,FALSE)</f>
        <v>10</v>
      </c>
      <c r="E74" s="6">
        <f t="shared" si="12"/>
        <v>66</v>
      </c>
    </row>
    <row r="75" spans="1:5" ht="15">
      <c r="A75" s="6">
        <v>66</v>
      </c>
      <c r="B75" s="6" t="str">
        <f t="shared" si="13"/>
        <v>Norbert Wolff</v>
      </c>
      <c r="C75" s="6" t="str">
        <f t="shared" si="14"/>
        <v>Germany</v>
      </c>
      <c r="D75" s="22">
        <f>VLOOKUP(A75,'Master List Men'!A:S,14,FALSE)</f>
        <v>10</v>
      </c>
      <c r="E75" s="6">
        <f t="shared" si="12"/>
        <v>66</v>
      </c>
    </row>
    <row r="76" spans="1:5" ht="15">
      <c r="A76" s="6">
        <v>69</v>
      </c>
      <c r="B76" s="6" t="str">
        <f t="shared" si="13"/>
        <v>Paul Hart</v>
      </c>
      <c r="C76" s="6" t="str">
        <f t="shared" si="14"/>
        <v>UK</v>
      </c>
      <c r="D76" s="22">
        <f>VLOOKUP(A76,'Master List Men'!A:S,14,FALSE)</f>
        <v>10</v>
      </c>
      <c r="E76" s="6">
        <f t="shared" si="12"/>
        <v>66</v>
      </c>
    </row>
    <row r="77" spans="1:5" ht="15">
      <c r="A77" s="6">
        <v>113</v>
      </c>
      <c r="B77" s="6" t="str">
        <f>VLOOKUP(A77,MasterWomen,2,FALSE)</f>
        <v>Lou Guilbert</v>
      </c>
      <c r="C77" s="6" t="str">
        <f>VLOOKUP(A77,MasterWomen,3,FALSE)</f>
        <v>France</v>
      </c>
      <c r="D77" s="22">
        <f>VLOOKUP(A77,'Master List Women'!A:R,14,FALSE)</f>
        <v>10</v>
      </c>
      <c r="E77" s="6">
        <f t="shared" si="12"/>
        <v>66</v>
      </c>
    </row>
    <row r="78" spans="1:5" ht="15">
      <c r="A78" s="6">
        <v>16</v>
      </c>
      <c r="B78" s="6" t="str">
        <f>VLOOKUP(A78,MasterMen,2,FALSE)</f>
        <v>Christian Thiel</v>
      </c>
      <c r="C78" s="6" t="str">
        <f>VLOOKUP(A78,MasterMen,3,FALSE)</f>
        <v>Germany</v>
      </c>
      <c r="D78" s="22">
        <f>VLOOKUP(A78,'Master List Men'!A:S,14,FALSE)</f>
        <v>5</v>
      </c>
      <c r="E78" s="6">
        <f t="shared" si="12"/>
        <v>76</v>
      </c>
    </row>
    <row r="79" spans="1:5" ht="15">
      <c r="A79" s="6">
        <v>90</v>
      </c>
      <c r="B79" s="6" t="str">
        <f>VLOOKUP(A79,MasterMen,2,FALSE)</f>
        <v>Bronsart Ruddy</v>
      </c>
      <c r="C79" s="6" t="str">
        <f>VLOOKUP(A79,MasterMen,3,FALSE)</f>
        <v>Belgium</v>
      </c>
      <c r="D79" s="22">
        <f>VLOOKUP(A79,'Master List Men'!A:S,14,FALSE)</f>
        <v>5</v>
      </c>
      <c r="E79" s="6">
        <f t="shared" si="12"/>
        <v>76</v>
      </c>
    </row>
    <row r="80" spans="1:5" ht="15">
      <c r="A80" s="6">
        <v>95</v>
      </c>
      <c r="B80" s="6" t="str">
        <f>VLOOKUP(A80,MasterMen,2,FALSE)</f>
        <v>Tom Manley</v>
      </c>
      <c r="C80" s="6" t="str">
        <f>VLOOKUP(A80,MasterMen,3,FALSE)</f>
        <v>UK</v>
      </c>
      <c r="D80" s="22">
        <f>VLOOKUP(A80,'Master List Men'!A:S,14,FALSE)</f>
        <v>5</v>
      </c>
      <c r="E80" s="6">
        <f t="shared" si="12"/>
        <v>76</v>
      </c>
    </row>
    <row r="81" spans="1:5" ht="15">
      <c r="A81" s="6">
        <v>102</v>
      </c>
      <c r="B81" s="6" t="str">
        <f t="shared" ref="B81:B86" si="15">VLOOKUP(A81,MasterWomen,2,FALSE)</f>
        <v>Chris O'Brien</v>
      </c>
      <c r="C81" s="6" t="str">
        <f t="shared" ref="C81:C86" si="16">VLOOKUP(A81,MasterWomen,3,FALSE)</f>
        <v>USA</v>
      </c>
      <c r="D81" s="22">
        <f>VLOOKUP(A81,'Master List Women'!A:R,14,FALSE)</f>
        <v>5</v>
      </c>
      <c r="E81" s="6">
        <f t="shared" si="12"/>
        <v>76</v>
      </c>
    </row>
    <row r="82" spans="1:5" ht="15">
      <c r="A82" s="6">
        <v>106</v>
      </c>
      <c r="B82" s="6" t="str">
        <f t="shared" si="15"/>
        <v>Jacqueline Boof</v>
      </c>
      <c r="C82" s="6" t="str">
        <f t="shared" si="16"/>
        <v>France</v>
      </c>
      <c r="D82" s="22">
        <f>VLOOKUP(A82,'Master List Women'!A:R,14,FALSE)</f>
        <v>5</v>
      </c>
      <c r="E82" s="6">
        <f t="shared" si="12"/>
        <v>76</v>
      </c>
    </row>
    <row r="83" spans="1:5" ht="15">
      <c r="A83" s="6">
        <v>108</v>
      </c>
      <c r="B83" s="6" t="str">
        <f t="shared" si="15"/>
        <v>Karin Thor</v>
      </c>
      <c r="C83" s="6" t="str">
        <f t="shared" si="16"/>
        <v>Sweden</v>
      </c>
      <c r="D83" s="22">
        <f>VLOOKUP(A83,'Master List Women'!A:R,14,FALSE)</f>
        <v>5</v>
      </c>
      <c r="E83" s="6">
        <f t="shared" si="12"/>
        <v>76</v>
      </c>
    </row>
    <row r="84" spans="1:5" ht="15">
      <c r="A84" s="6">
        <v>112</v>
      </c>
      <c r="B84" s="6" t="str">
        <f t="shared" si="15"/>
        <v>Lisa Deneen</v>
      </c>
      <c r="C84" s="6" t="str">
        <f t="shared" si="16"/>
        <v>UK</v>
      </c>
      <c r="D84" s="22">
        <f>VLOOKUP(A84,'Master List Women'!A:R,14,FALSE)</f>
        <v>5</v>
      </c>
      <c r="E84" s="6">
        <f t="shared" si="12"/>
        <v>76</v>
      </c>
    </row>
    <row r="85" spans="1:5" ht="15">
      <c r="A85" s="6">
        <v>127</v>
      </c>
      <c r="B85" s="6" t="str">
        <f t="shared" si="15"/>
        <v>Sarah Miller</v>
      </c>
      <c r="C85" s="6" t="str">
        <f t="shared" si="16"/>
        <v>USA</v>
      </c>
      <c r="D85" s="22">
        <f>VLOOKUP(A85,'Master List Women'!A:R,14,FALSE)</f>
        <v>5</v>
      </c>
      <c r="E85" s="6">
        <f t="shared" si="12"/>
        <v>76</v>
      </c>
    </row>
    <row r="86" spans="1:5" ht="15">
      <c r="A86" s="6">
        <v>132</v>
      </c>
      <c r="B86" s="6" t="str">
        <f t="shared" si="15"/>
        <v>Valentina Tikhacheva</v>
      </c>
      <c r="C86" s="6" t="str">
        <f t="shared" si="16"/>
        <v>Russia</v>
      </c>
      <c r="D86" s="22">
        <f>VLOOKUP(A86,'Master List Women'!A:R,14,FALSE)</f>
        <v>5</v>
      </c>
      <c r="E86" s="6">
        <f t="shared" si="12"/>
        <v>76</v>
      </c>
    </row>
    <row r="87" spans="1:5" ht="15">
      <c r="A87" s="6">
        <v>8</v>
      </c>
      <c r="B87" s="6" t="str">
        <f t="shared" ref="B87:B120" si="17">VLOOKUP(A87,MasterMen,2,FALSE)</f>
        <v>Baptiste Liné</v>
      </c>
      <c r="C87" s="6" t="str">
        <f t="shared" ref="C87:C120" si="18">VLOOKUP(A87,MasterMen,3,FALSE)</f>
        <v>France</v>
      </c>
      <c r="D87" s="22">
        <f>VLOOKUP(A87,'Master List Men'!A:S,14,FALSE)</f>
        <v>0</v>
      </c>
      <c r="E87" s="6">
        <f t="shared" si="12"/>
        <v>85</v>
      </c>
    </row>
    <row r="88" spans="1:5" ht="15">
      <c r="A88" s="6">
        <v>12</v>
      </c>
      <c r="B88" s="6" t="str">
        <f t="shared" si="17"/>
        <v>Cameron Ball</v>
      </c>
      <c r="C88" s="6" t="str">
        <f t="shared" si="18"/>
        <v>UK</v>
      </c>
      <c r="D88" s="22">
        <f>VLOOKUP(A88,'Master List Men'!A:S,14,FALSE)</f>
        <v>0</v>
      </c>
      <c r="E88" s="6">
        <f t="shared" si="12"/>
        <v>85</v>
      </c>
    </row>
    <row r="89" spans="1:5" ht="15">
      <c r="A89" s="6">
        <v>13</v>
      </c>
      <c r="B89" s="6" t="str">
        <f t="shared" si="17"/>
        <v>Chris Hughes</v>
      </c>
      <c r="C89" s="6" t="str">
        <f t="shared" si="18"/>
        <v>UK</v>
      </c>
      <c r="D89" s="22">
        <f>VLOOKUP(A89,'Master List Men'!A:S,14,FALSE)</f>
        <v>0</v>
      </c>
      <c r="E89" s="6">
        <f t="shared" si="12"/>
        <v>85</v>
      </c>
    </row>
    <row r="90" spans="1:5" ht="15">
      <c r="A90" s="6">
        <v>14</v>
      </c>
      <c r="B90" s="6" t="str">
        <f t="shared" si="17"/>
        <v>Chris Poole</v>
      </c>
      <c r="C90" s="6" t="str">
        <f t="shared" si="18"/>
        <v>UK</v>
      </c>
      <c r="D90" s="22">
        <f>VLOOKUP(A90,'Master List Men'!A:S,14,FALSE)</f>
        <v>0</v>
      </c>
      <c r="E90" s="6">
        <f t="shared" si="12"/>
        <v>85</v>
      </c>
    </row>
    <row r="91" spans="1:5" ht="15">
      <c r="A91" s="6">
        <v>15</v>
      </c>
      <c r="B91" s="6" t="str">
        <f t="shared" si="17"/>
        <v>Christian Bordier</v>
      </c>
      <c r="C91" s="6" t="str">
        <f t="shared" si="18"/>
        <v>France</v>
      </c>
      <c r="D91" s="22">
        <f>VLOOKUP(A91,'Master List Men'!A:S,14,FALSE)</f>
        <v>0</v>
      </c>
      <c r="E91" s="6">
        <f t="shared" si="12"/>
        <v>85</v>
      </c>
    </row>
    <row r="92" spans="1:5" ht="15">
      <c r="A92" s="6">
        <v>22</v>
      </c>
      <c r="B92" s="6" t="str">
        <f t="shared" si="17"/>
        <v>Daniel Goodrum</v>
      </c>
      <c r="C92" s="6" t="str">
        <f t="shared" si="18"/>
        <v>UK</v>
      </c>
      <c r="D92" s="22">
        <f>VLOOKUP(A92,'Master List Men'!A:S,14,FALSE)</f>
        <v>0</v>
      </c>
      <c r="E92" s="6">
        <f t="shared" si="12"/>
        <v>85</v>
      </c>
    </row>
    <row r="93" spans="1:5" ht="15">
      <c r="A93" s="6">
        <v>24</v>
      </c>
      <c r="B93" s="6" t="str">
        <f t="shared" si="17"/>
        <v>Danny Bear Thomas</v>
      </c>
      <c r="C93" s="6" t="str">
        <f t="shared" si="18"/>
        <v>UK</v>
      </c>
      <c r="D93" s="22">
        <f>VLOOKUP(A93,'Master List Men'!A:S,14,FALSE)</f>
        <v>0</v>
      </c>
      <c r="E93" s="6">
        <f t="shared" si="12"/>
        <v>85</v>
      </c>
    </row>
    <row r="94" spans="1:5" ht="15">
      <c r="A94" s="6">
        <v>25</v>
      </c>
      <c r="B94" s="6" t="str">
        <f t="shared" si="17"/>
        <v>Dave Aldridge</v>
      </c>
      <c r="C94" s="6" t="str">
        <f t="shared" si="18"/>
        <v>UK</v>
      </c>
      <c r="D94" s="22">
        <f>VLOOKUP(A94,'Master List Men'!A:S,14,FALSE)</f>
        <v>0</v>
      </c>
      <c r="E94" s="6">
        <f t="shared" si="12"/>
        <v>85</v>
      </c>
    </row>
    <row r="95" spans="1:5" ht="15">
      <c r="A95" s="6">
        <v>29</v>
      </c>
      <c r="B95" s="6" t="str">
        <f t="shared" si="17"/>
        <v>Frank Salonius</v>
      </c>
      <c r="C95" s="6" t="str">
        <f t="shared" si="18"/>
        <v>Finland</v>
      </c>
      <c r="D95" s="22">
        <f>VLOOKUP(A95,'Master List Men'!A:S,14,FALSE)</f>
        <v>0</v>
      </c>
      <c r="E95" s="6">
        <f t="shared" si="12"/>
        <v>85</v>
      </c>
    </row>
    <row r="96" spans="1:5" ht="15">
      <c r="A96" s="6">
        <v>31</v>
      </c>
      <c r="B96" s="6" t="str">
        <f t="shared" si="17"/>
        <v>Fredrik Persson</v>
      </c>
      <c r="C96" s="6" t="str">
        <f t="shared" si="18"/>
        <v>Sweden</v>
      </c>
      <c r="D96" s="22">
        <f>VLOOKUP(A96,'Master List Men'!A:S,14,FALSE)</f>
        <v>0</v>
      </c>
      <c r="E96" s="6">
        <f t="shared" si="12"/>
        <v>85</v>
      </c>
    </row>
    <row r="97" spans="1:5" ht="15">
      <c r="A97" s="6">
        <v>34</v>
      </c>
      <c r="B97" s="6" t="str">
        <f t="shared" si="17"/>
        <v>George Binning</v>
      </c>
      <c r="C97" s="6" t="str">
        <f t="shared" si="18"/>
        <v>UK</v>
      </c>
      <c r="D97" s="22">
        <f>VLOOKUP(A97,'Master List Men'!A:S,14,FALSE)</f>
        <v>0</v>
      </c>
      <c r="E97" s="6">
        <f t="shared" si="12"/>
        <v>85</v>
      </c>
    </row>
    <row r="98" spans="1:5" ht="15">
      <c r="A98" s="6">
        <v>36</v>
      </c>
      <c r="B98" s="6" t="str">
        <f t="shared" si="17"/>
        <v>Georges Cuvillier</v>
      </c>
      <c r="C98" s="6" t="str">
        <f t="shared" si="18"/>
        <v>Belgium</v>
      </c>
      <c r="D98" s="22">
        <f>VLOOKUP(A98,'Master List Men'!A:S,14,FALSE)</f>
        <v>0</v>
      </c>
      <c r="E98" s="6">
        <f t="shared" si="12"/>
        <v>85</v>
      </c>
    </row>
    <row r="99" spans="1:5" ht="15">
      <c r="A99" s="6">
        <v>37</v>
      </c>
      <c r="B99" s="6" t="str">
        <f t="shared" si="17"/>
        <v>Graham Monkman</v>
      </c>
      <c r="C99" s="6" t="str">
        <f t="shared" si="18"/>
        <v>UK</v>
      </c>
      <c r="D99" s="22">
        <f>VLOOKUP(A99,'Master List Men'!A:S,14,FALSE)</f>
        <v>0</v>
      </c>
      <c r="E99" s="6">
        <f t="shared" ref="E99:E130" si="19">RANK(D99,D:D)</f>
        <v>85</v>
      </c>
    </row>
    <row r="100" spans="1:5" ht="15">
      <c r="A100" s="6">
        <v>42</v>
      </c>
      <c r="B100" s="6" t="str">
        <f t="shared" si="17"/>
        <v>Jesse Eng</v>
      </c>
      <c r="C100" s="6" t="str">
        <f t="shared" si="18"/>
        <v>USA</v>
      </c>
      <c r="D100" s="22">
        <f>VLOOKUP(A100,'Master List Men'!A:S,14,FALSE)</f>
        <v>0</v>
      </c>
      <c r="E100" s="6">
        <f t="shared" si="19"/>
        <v>85</v>
      </c>
    </row>
    <row r="101" spans="1:5" ht="15">
      <c r="A101" s="6">
        <v>45</v>
      </c>
      <c r="B101" s="6" t="str">
        <f t="shared" si="17"/>
        <v>John Taylor</v>
      </c>
      <c r="C101" s="6" t="str">
        <f t="shared" si="18"/>
        <v>UK</v>
      </c>
      <c r="D101" s="22">
        <f>VLOOKUP(A101,'Master List Men'!A:S,14,FALSE)</f>
        <v>0</v>
      </c>
      <c r="E101" s="6">
        <f t="shared" si="19"/>
        <v>85</v>
      </c>
    </row>
    <row r="102" spans="1:5" ht="15">
      <c r="A102" s="6">
        <v>47</v>
      </c>
      <c r="B102" s="6" t="str">
        <f t="shared" si="17"/>
        <v>Kari Salonius</v>
      </c>
      <c r="C102" s="6" t="str">
        <f t="shared" si="18"/>
        <v>Finland</v>
      </c>
      <c r="D102" s="22">
        <f>VLOOKUP(A102,'Master List Men'!A:S,14,FALSE)</f>
        <v>0</v>
      </c>
      <c r="E102" s="6">
        <f t="shared" si="19"/>
        <v>85</v>
      </c>
    </row>
    <row r="103" spans="1:5" ht="15">
      <c r="A103" s="6">
        <v>48</v>
      </c>
      <c r="B103" s="6" t="str">
        <f t="shared" si="17"/>
        <v>Keith Commons</v>
      </c>
      <c r="C103" s="6" t="str">
        <f t="shared" si="18"/>
        <v>UK</v>
      </c>
      <c r="D103" s="22">
        <f>VLOOKUP(A103,'Master List Men'!A:S,14,FALSE)</f>
        <v>0</v>
      </c>
      <c r="E103" s="6">
        <f t="shared" si="19"/>
        <v>85</v>
      </c>
    </row>
    <row r="104" spans="1:5" ht="15">
      <c r="A104" s="6">
        <v>53</v>
      </c>
      <c r="B104" s="6" t="str">
        <f t="shared" si="17"/>
        <v>Marcus Pehart</v>
      </c>
      <c r="C104" s="6" t="str">
        <f t="shared" si="18"/>
        <v>Sweden</v>
      </c>
      <c r="D104" s="22">
        <f>VLOOKUP(A104,'Master List Men'!A:S,14,FALSE)</f>
        <v>0</v>
      </c>
      <c r="E104" s="6">
        <f t="shared" si="19"/>
        <v>85</v>
      </c>
    </row>
    <row r="105" spans="1:5" ht="15">
      <c r="A105" s="6">
        <v>57</v>
      </c>
      <c r="B105" s="6" t="str">
        <f t="shared" si="17"/>
        <v>Markus Kuosmanen</v>
      </c>
      <c r="C105" s="6" t="str">
        <f t="shared" si="18"/>
        <v>Sweden</v>
      </c>
      <c r="D105" s="22">
        <f>VLOOKUP(A105,'Master List Men'!A:S,14,FALSE)</f>
        <v>0</v>
      </c>
      <c r="E105" s="6">
        <f t="shared" si="19"/>
        <v>85</v>
      </c>
    </row>
    <row r="106" spans="1:5" ht="15">
      <c r="A106" s="6">
        <v>58</v>
      </c>
      <c r="B106" s="6" t="str">
        <f t="shared" si="17"/>
        <v>Martin Dale</v>
      </c>
      <c r="C106" s="6" t="str">
        <f t="shared" si="18"/>
        <v>UK</v>
      </c>
      <c r="D106" s="22">
        <f>VLOOKUP(A106,'Master List Men'!A:S,14,FALSE)</f>
        <v>0</v>
      </c>
      <c r="E106" s="6">
        <f t="shared" si="19"/>
        <v>85</v>
      </c>
    </row>
    <row r="107" spans="1:5" ht="15">
      <c r="A107" s="6">
        <v>64</v>
      </c>
      <c r="B107" s="6" t="str">
        <f t="shared" si="17"/>
        <v>Neville Oldroyd</v>
      </c>
      <c r="C107" s="6" t="str">
        <f t="shared" si="18"/>
        <v>UK</v>
      </c>
      <c r="D107" s="22">
        <f>VLOOKUP(A107,'Master List Men'!A:S,14,FALSE)</f>
        <v>0</v>
      </c>
      <c r="E107" s="6">
        <f t="shared" si="19"/>
        <v>85</v>
      </c>
    </row>
    <row r="108" spans="1:5" ht="15">
      <c r="A108" s="6">
        <v>71</v>
      </c>
      <c r="B108" s="6" t="str">
        <f t="shared" si="17"/>
        <v>Paul Robinson</v>
      </c>
      <c r="C108" s="6" t="str">
        <f t="shared" si="18"/>
        <v>UK</v>
      </c>
      <c r="D108" s="22">
        <f>VLOOKUP(A108,'Master List Men'!A:S,14,FALSE)</f>
        <v>0</v>
      </c>
      <c r="E108" s="6">
        <f t="shared" si="19"/>
        <v>85</v>
      </c>
    </row>
    <row r="109" spans="1:5" ht="15">
      <c r="A109" s="6">
        <v>72</v>
      </c>
      <c r="B109" s="6" t="str">
        <f t="shared" si="17"/>
        <v>Paul Simpkins</v>
      </c>
      <c r="C109" s="6" t="str">
        <f t="shared" si="18"/>
        <v>UK</v>
      </c>
      <c r="D109" s="22">
        <f>VLOOKUP(A109,'Master List Men'!A:S,14,FALSE)</f>
        <v>0</v>
      </c>
      <c r="E109" s="6">
        <f t="shared" si="19"/>
        <v>85</v>
      </c>
    </row>
    <row r="110" spans="1:5" ht="15">
      <c r="A110" s="6">
        <v>76</v>
      </c>
      <c r="B110" s="6" t="str">
        <f t="shared" si="17"/>
        <v>Peter Wear</v>
      </c>
      <c r="C110" s="6" t="str">
        <f t="shared" si="18"/>
        <v>UK</v>
      </c>
      <c r="D110" s="22">
        <f>VLOOKUP(A110,'Master List Men'!A:S,14,FALSE)</f>
        <v>0</v>
      </c>
      <c r="E110" s="6">
        <f t="shared" si="19"/>
        <v>85</v>
      </c>
    </row>
    <row r="111" spans="1:5" ht="15">
      <c r="A111" s="6">
        <v>81</v>
      </c>
      <c r="B111" s="6" t="str">
        <f t="shared" si="17"/>
        <v>Richard Loxton</v>
      </c>
      <c r="C111" s="6" t="str">
        <f t="shared" si="18"/>
        <v>UK</v>
      </c>
      <c r="D111" s="22">
        <f>VLOOKUP(A111,'Master List Men'!A:S,14,FALSE)</f>
        <v>0</v>
      </c>
      <c r="E111" s="6">
        <f t="shared" si="19"/>
        <v>85</v>
      </c>
    </row>
    <row r="112" spans="1:5" ht="15">
      <c r="A112" s="6">
        <v>82</v>
      </c>
      <c r="B112" s="6" t="str">
        <f t="shared" si="17"/>
        <v>Richard Sunderland</v>
      </c>
      <c r="C112" s="6" t="str">
        <f t="shared" si="18"/>
        <v>UK</v>
      </c>
      <c r="D112" s="22">
        <f>VLOOKUP(A112,'Master List Men'!A:S,14,FALSE)</f>
        <v>0</v>
      </c>
      <c r="E112" s="6">
        <f t="shared" si="19"/>
        <v>85</v>
      </c>
    </row>
    <row r="113" spans="1:5" ht="15">
      <c r="A113" s="6">
        <v>83</v>
      </c>
      <c r="B113" s="6" t="str">
        <f t="shared" si="17"/>
        <v>Rick Brister</v>
      </c>
      <c r="C113" s="6" t="str">
        <f t="shared" si="18"/>
        <v>UK</v>
      </c>
      <c r="D113" s="22">
        <f>VLOOKUP(A113,'Master List Men'!A:S,14,FALSE)</f>
        <v>0</v>
      </c>
      <c r="E113" s="6">
        <f t="shared" si="19"/>
        <v>85</v>
      </c>
    </row>
    <row r="114" spans="1:5" ht="15">
      <c r="A114" s="6">
        <v>84</v>
      </c>
      <c r="B114" s="6" t="str">
        <f t="shared" si="17"/>
        <v>Rick Lemberg</v>
      </c>
      <c r="C114" s="6" t="str">
        <f t="shared" si="18"/>
        <v>USA</v>
      </c>
      <c r="D114" s="22">
        <f>VLOOKUP(A114,'Master List Men'!A:S,14,FALSE)</f>
        <v>0</v>
      </c>
      <c r="E114" s="6">
        <f t="shared" si="19"/>
        <v>85</v>
      </c>
    </row>
    <row r="115" spans="1:5" ht="15">
      <c r="A115" s="6">
        <v>89</v>
      </c>
      <c r="B115" s="6" t="str">
        <f t="shared" si="17"/>
        <v>Ron Thomas</v>
      </c>
      <c r="C115" s="6" t="str">
        <f t="shared" si="18"/>
        <v>USA</v>
      </c>
      <c r="D115" s="22">
        <f>VLOOKUP(A115,'Master List Men'!A:S,14,FALSE)</f>
        <v>0</v>
      </c>
      <c r="E115" s="6">
        <f t="shared" si="19"/>
        <v>85</v>
      </c>
    </row>
    <row r="116" spans="1:5" ht="15">
      <c r="A116" s="6">
        <v>92</v>
      </c>
      <c r="B116" s="6" t="str">
        <f t="shared" si="17"/>
        <v>Stu Lindsey</v>
      </c>
      <c r="C116" s="6" t="str">
        <f t="shared" si="18"/>
        <v>UK</v>
      </c>
      <c r="D116" s="22">
        <f>VLOOKUP(A116,'Master List Men'!A:S,14,FALSE)</f>
        <v>0</v>
      </c>
      <c r="E116" s="6">
        <f t="shared" si="19"/>
        <v>85</v>
      </c>
    </row>
    <row r="117" spans="1:5" ht="15">
      <c r="A117" s="6">
        <v>94</v>
      </c>
      <c r="B117" s="6" t="str">
        <f t="shared" si="17"/>
        <v>Tim Ignatov</v>
      </c>
      <c r="C117" s="6" t="str">
        <f t="shared" si="18"/>
        <v>UK</v>
      </c>
      <c r="D117" s="22">
        <f>VLOOKUP(A117,'Master List Men'!A:S,14,FALSE)</f>
        <v>0</v>
      </c>
      <c r="E117" s="6">
        <f t="shared" si="19"/>
        <v>85</v>
      </c>
    </row>
    <row r="118" spans="1:5" ht="15">
      <c r="A118" s="6">
        <v>96</v>
      </c>
      <c r="B118" s="6" t="str">
        <f t="shared" si="17"/>
        <v>Viktor Latanskiy</v>
      </c>
      <c r="C118" s="6" t="str">
        <f t="shared" si="18"/>
        <v>Russia</v>
      </c>
      <c r="D118" s="22">
        <f>VLOOKUP(A118,'Master List Men'!A:S,14,FALSE)</f>
        <v>0</v>
      </c>
      <c r="E118" s="6">
        <f t="shared" si="19"/>
        <v>85</v>
      </c>
    </row>
    <row r="119" spans="1:5" ht="15">
      <c r="A119" s="6">
        <v>98</v>
      </c>
      <c r="B119" s="6" t="str">
        <f t="shared" si="17"/>
        <v>Florian Loupias</v>
      </c>
      <c r="C119" s="6" t="str">
        <f t="shared" si="18"/>
        <v>France</v>
      </c>
      <c r="D119" s="22">
        <f>VLOOKUP(A119,'Master List Men'!A:S,14,FALSE)</f>
        <v>0</v>
      </c>
      <c r="E119" s="6">
        <f t="shared" si="19"/>
        <v>85</v>
      </c>
    </row>
    <row r="120" spans="1:5" ht="15">
      <c r="A120" s="6">
        <v>99</v>
      </c>
      <c r="B120" s="6" t="str">
        <f t="shared" si="17"/>
        <v>Yannick Anthoine</v>
      </c>
      <c r="C120" s="6" t="str">
        <f t="shared" si="18"/>
        <v>France</v>
      </c>
      <c r="D120" s="22">
        <f>VLOOKUP(A120,'Master List Men'!A:S,14,FALSE)</f>
        <v>0</v>
      </c>
      <c r="E120" s="6">
        <f t="shared" si="19"/>
        <v>85</v>
      </c>
    </row>
    <row r="121" spans="1:5" ht="15">
      <c r="A121" s="6">
        <v>104</v>
      </c>
      <c r="B121" s="6" t="str">
        <f t="shared" ref="B121:B129" si="20">VLOOKUP(A121,MasterWomen,2,FALSE)</f>
        <v>Irina Khotsenko</v>
      </c>
      <c r="C121" s="6" t="str">
        <f t="shared" ref="C121:C129" si="21">VLOOKUP(A121,MasterWomen,3,FALSE)</f>
        <v>Russia</v>
      </c>
      <c r="D121" s="22">
        <f>VLOOKUP(A121,'Master List Women'!A:R,14,FALSE)</f>
        <v>0</v>
      </c>
      <c r="E121" s="6">
        <f t="shared" si="19"/>
        <v>85</v>
      </c>
    </row>
    <row r="122" spans="1:5" ht="15">
      <c r="A122" s="6">
        <v>107</v>
      </c>
      <c r="B122" s="6" t="str">
        <f t="shared" si="20"/>
        <v>Josselin Paille</v>
      </c>
      <c r="C122" s="6" t="str">
        <f t="shared" si="21"/>
        <v>France</v>
      </c>
      <c r="D122" s="22">
        <f>VLOOKUP(A122,'Master List Women'!A:R,14,FALSE)</f>
        <v>0</v>
      </c>
      <c r="E122" s="6">
        <f t="shared" si="19"/>
        <v>85</v>
      </c>
    </row>
    <row r="123" spans="1:5" ht="15">
      <c r="A123" s="6">
        <v>109</v>
      </c>
      <c r="B123" s="6" t="str">
        <f t="shared" si="20"/>
        <v>Kate Bygrave</v>
      </c>
      <c r="C123" s="6" t="str">
        <f t="shared" si="21"/>
        <v>UK</v>
      </c>
      <c r="D123" s="22">
        <f>VLOOKUP(A123,'Master List Women'!A:R,14,FALSE)</f>
        <v>0</v>
      </c>
      <c r="E123" s="6">
        <f t="shared" si="19"/>
        <v>85</v>
      </c>
    </row>
    <row r="124" spans="1:5" ht="15">
      <c r="A124" s="6">
        <v>119</v>
      </c>
      <c r="B124" s="6" t="str">
        <f t="shared" si="20"/>
        <v>Melody Cuenca</v>
      </c>
      <c r="C124" s="6" t="str">
        <f t="shared" si="21"/>
        <v>USA</v>
      </c>
      <c r="D124" s="22">
        <f>VLOOKUP(A124,'Master List Women'!A:R,14,FALSE)</f>
        <v>0</v>
      </c>
      <c r="E124" s="6">
        <f t="shared" si="19"/>
        <v>85</v>
      </c>
    </row>
    <row r="125" spans="1:5" ht="15">
      <c r="A125" s="6">
        <v>120</v>
      </c>
      <c r="B125" s="6" t="str">
        <f t="shared" si="20"/>
        <v>Monika Wolff</v>
      </c>
      <c r="C125" s="6" t="str">
        <f t="shared" si="21"/>
        <v>Germany</v>
      </c>
      <c r="D125" s="22">
        <f>VLOOKUP(A125,'Master List Women'!A:R,14,FALSE)</f>
        <v>0</v>
      </c>
      <c r="E125" s="6">
        <f t="shared" si="19"/>
        <v>85</v>
      </c>
    </row>
    <row r="126" spans="1:5" ht="15">
      <c r="A126" s="6">
        <v>121</v>
      </c>
      <c r="B126" s="6" t="str">
        <f t="shared" si="20"/>
        <v>Nadine Bordier</v>
      </c>
      <c r="C126" s="6" t="str">
        <f t="shared" si="21"/>
        <v>France</v>
      </c>
      <c r="D126" s="22">
        <f>VLOOKUP(A126,'Master List Women'!A:R,14,FALSE)</f>
        <v>0</v>
      </c>
      <c r="E126" s="6">
        <f t="shared" si="19"/>
        <v>85</v>
      </c>
    </row>
    <row r="127" spans="1:5" ht="15">
      <c r="A127" s="6">
        <v>128</v>
      </c>
      <c r="B127" s="6" t="str">
        <f t="shared" si="20"/>
        <v>Sonja Wolff</v>
      </c>
      <c r="C127" s="6" t="str">
        <f t="shared" si="21"/>
        <v>Germany</v>
      </c>
      <c r="D127" s="22">
        <f>VLOOKUP(A127,'Master List Women'!A:R,14,FALSE)</f>
        <v>0</v>
      </c>
      <c r="E127" s="6">
        <f t="shared" si="19"/>
        <v>85</v>
      </c>
    </row>
    <row r="128" spans="1:5" ht="15">
      <c r="A128" s="6">
        <v>131</v>
      </c>
      <c r="B128" s="6" t="str">
        <f t="shared" si="20"/>
        <v>Tracy Tenny</v>
      </c>
      <c r="C128" s="6" t="str">
        <f t="shared" si="21"/>
        <v>USA</v>
      </c>
      <c r="D128" s="22">
        <f>VLOOKUP(A128,'Master List Women'!A:R,14,FALSE)</f>
        <v>0</v>
      </c>
      <c r="E128" s="6">
        <f t="shared" si="19"/>
        <v>85</v>
      </c>
    </row>
    <row r="129" spans="1:5" ht="15">
      <c r="A129" s="6">
        <v>133</v>
      </c>
      <c r="B129" s="6" t="str">
        <f t="shared" si="20"/>
        <v>Vanessa Veillé</v>
      </c>
      <c r="C129" s="6" t="str">
        <f t="shared" si="21"/>
        <v>France</v>
      </c>
      <c r="D129" s="22">
        <f>VLOOKUP(A129,'Master List Women'!A:R,14,FALSE)</f>
        <v>0</v>
      </c>
      <c r="E129" s="6">
        <f t="shared" si="19"/>
        <v>85</v>
      </c>
    </row>
    <row r="130" spans="1:5" ht="15">
      <c r="A130" s="6">
        <v>200</v>
      </c>
      <c r="B130" s="6" t="str">
        <f>VLOOKUP(A130,MasterMen,2,FALSE)</f>
        <v>Martial Mauger</v>
      </c>
      <c r="C130" s="6" t="str">
        <f>VLOOKUP(A130,MasterMen,3,FALSE)</f>
        <v>France</v>
      </c>
      <c r="D130" s="22">
        <f>VLOOKUP(A130,'Master List Men'!A:S,14,FALSE)</f>
        <v>0</v>
      </c>
      <c r="E130" s="6">
        <f t="shared" si="19"/>
        <v>85</v>
      </c>
    </row>
    <row r="131" spans="1:5" ht="15">
      <c r="A131" s="6">
        <v>18</v>
      </c>
      <c r="B131" s="6" t="str">
        <f>VLOOKUP(A131,MasterMen,2,FALSE)</f>
        <v>Christophe Goetsch</v>
      </c>
      <c r="C131" s="6" t="str">
        <f>VLOOKUP(A131,MasterMen,3,FALSE)</f>
        <v>France</v>
      </c>
      <c r="D131" s="22">
        <f>VLOOKUP(A131,'Master List Men'!A:S,14,FALSE)</f>
        <v>-5</v>
      </c>
      <c r="E131" s="6">
        <f t="shared" ref="E131:E135" si="22">RANK(D131,D:D)</f>
        <v>129</v>
      </c>
    </row>
    <row r="132" spans="1:5" ht="15">
      <c r="A132" s="6">
        <v>55</v>
      </c>
      <c r="B132" s="6" t="str">
        <f>VLOOKUP(A132,MasterMen,2,FALSE)</f>
        <v>Mark Lee</v>
      </c>
      <c r="C132" s="6" t="str">
        <f>VLOOKUP(A132,MasterMen,3,FALSE)</f>
        <v>UK</v>
      </c>
      <c r="D132" s="22">
        <f>VLOOKUP(A132,'Master List Men'!A:S,14,FALSE)</f>
        <v>-5</v>
      </c>
      <c r="E132" s="6">
        <f t="shared" si="22"/>
        <v>129</v>
      </c>
    </row>
    <row r="133" spans="1:5" ht="15">
      <c r="A133" s="6">
        <v>125</v>
      </c>
      <c r="B133" s="6" t="str">
        <f>VLOOKUP(A133,MasterWomen,2,FALSE)</f>
        <v>Nicola Wetherill</v>
      </c>
      <c r="C133" s="6" t="str">
        <f>VLOOKUP(A133,MasterWomen,3,FALSE)</f>
        <v>UK</v>
      </c>
      <c r="D133" s="22">
        <f>VLOOKUP(A133,'Master List Women'!A:R,14,FALSE)</f>
        <v>-5</v>
      </c>
      <c r="E133" s="6">
        <f t="shared" si="22"/>
        <v>129</v>
      </c>
    </row>
    <row r="134" spans="1:5" ht="15">
      <c r="A134" s="6">
        <v>110</v>
      </c>
      <c r="B134" s="6" t="str">
        <f>VLOOKUP(A134,MasterWomen,2,FALSE)</f>
        <v>Kate Medley</v>
      </c>
      <c r="C134" s="6" t="str">
        <f>VLOOKUP(A134,MasterWomen,3,FALSE)</f>
        <v>UK</v>
      </c>
      <c r="D134" s="22">
        <f>VLOOKUP(A134,'Master List Women'!A:R,14,FALSE)</f>
        <v>-10</v>
      </c>
      <c r="E134" s="6">
        <f t="shared" si="22"/>
        <v>132</v>
      </c>
    </row>
    <row r="135" spans="1:5" ht="15">
      <c r="A135" s="6">
        <v>118</v>
      </c>
      <c r="B135" s="6" t="str">
        <f>VLOOKUP(A135,MasterWomen,2,FALSE)</f>
        <v>Marlène Aline</v>
      </c>
      <c r="C135" s="6" t="str">
        <f>VLOOKUP(A135,MasterWomen,3,FALSE)</f>
        <v>France</v>
      </c>
      <c r="D135" s="22">
        <f>VLOOKUP(A135,'Master List Women'!A:R,14,FALSE)</f>
        <v>-10</v>
      </c>
      <c r="E135" s="6">
        <f t="shared" si="22"/>
        <v>132</v>
      </c>
    </row>
  </sheetData>
  <sheetProtection selectLockedCells="1"/>
  <autoFilter ref="A2:E135">
    <sortState ref="A3:E135">
      <sortCondition ref="E2:E135"/>
    </sortState>
  </autoFilter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zoomScale="205" zoomScaleNormal="205" zoomScalePageLayoutView="205" workbookViewId="0">
      <pane ySplit="2" topLeftCell="A3" activePane="bottomLeft" state="frozen"/>
      <selection activeCell="B92" sqref="B92"/>
      <selection pane="bottomLeft" activeCell="F1" sqref="F1"/>
    </sheetView>
  </sheetViews>
  <sheetFormatPr baseColWidth="10" defaultColWidth="8.7109375" defaultRowHeight="13" x14ac:dyDescent="0"/>
  <cols>
    <col min="1" max="1" width="5.28515625" bestFit="1" customWidth="1"/>
    <col min="2" max="2" width="20.85546875" bestFit="1" customWidth="1"/>
    <col min="3" max="3" width="9.5703125" bestFit="1" customWidth="1"/>
    <col min="4" max="4" width="7.42578125" bestFit="1" customWidth="1"/>
    <col min="5" max="5" width="7.140625" bestFit="1" customWidth="1"/>
  </cols>
  <sheetData>
    <row r="1" spans="1:7" ht="30">
      <c r="A1" s="81" t="s">
        <v>217</v>
      </c>
      <c r="B1" s="81"/>
      <c r="C1" s="81"/>
      <c r="D1" s="81"/>
      <c r="E1" s="81"/>
    </row>
    <row r="2" spans="1:7" ht="15">
      <c r="A2" s="15" t="s">
        <v>160</v>
      </c>
      <c r="B2" s="15" t="s">
        <v>163</v>
      </c>
      <c r="C2" s="15" t="s">
        <v>1</v>
      </c>
      <c r="D2" s="15" t="s">
        <v>164</v>
      </c>
      <c r="E2" s="15" t="s">
        <v>165</v>
      </c>
    </row>
    <row r="3" spans="1:7" ht="15">
      <c r="A3" s="6">
        <v>91</v>
      </c>
      <c r="B3" s="6" t="str">
        <f t="shared" ref="B3:B13" si="0">VLOOKUP(A3,MasterMen,2,FALSE)</f>
        <v>Sergey Fedosenko</v>
      </c>
      <c r="C3" s="6" t="str">
        <f t="shared" ref="C3:C13" si="1">VLOOKUP(A3,MasterMen,3,FALSE)</f>
        <v>Russia</v>
      </c>
      <c r="D3" s="22">
        <f>VLOOKUP(A3,'Master List Men'!A:S,15,FALSE)</f>
        <v>26</v>
      </c>
      <c r="E3" s="6">
        <f t="shared" ref="E3:E34" si="2">RANK(D3,D:D)</f>
        <v>1</v>
      </c>
    </row>
    <row r="4" spans="1:7" ht="15">
      <c r="A4" s="6">
        <v>30</v>
      </c>
      <c r="B4" s="6" t="str">
        <f t="shared" si="0"/>
        <v>František Stejskal</v>
      </c>
      <c r="C4" s="6" t="str">
        <f t="shared" si="1"/>
        <v>Czechia</v>
      </c>
      <c r="D4" s="22">
        <f>VLOOKUP(A4,'Master List Men'!A:S,15,FALSE)</f>
        <v>21</v>
      </c>
      <c r="E4" s="6">
        <f t="shared" si="2"/>
        <v>2</v>
      </c>
      <c r="F4" s="29" t="s">
        <v>221</v>
      </c>
      <c r="G4">
        <v>18</v>
      </c>
    </row>
    <row r="5" spans="1:7" ht="15">
      <c r="A5" s="6">
        <v>49</v>
      </c>
      <c r="B5" s="6" t="str">
        <f t="shared" si="0"/>
        <v>Konstantin Malyshev</v>
      </c>
      <c r="C5" s="6" t="str">
        <f t="shared" si="1"/>
        <v>Russia</v>
      </c>
      <c r="D5" s="22">
        <f>VLOOKUP(A5,'Master List Men'!A:S,15,FALSE)</f>
        <v>21</v>
      </c>
      <c r="E5" s="6">
        <f t="shared" si="2"/>
        <v>2</v>
      </c>
      <c r="F5" s="29" t="s">
        <v>220</v>
      </c>
      <c r="G5">
        <v>21</v>
      </c>
    </row>
    <row r="6" spans="1:7" ht="15">
      <c r="A6" s="6">
        <v>11</v>
      </c>
      <c r="B6" s="6" t="str">
        <f t="shared" si="0"/>
        <v>Boriss Mihailovs</v>
      </c>
      <c r="C6" s="6" t="str">
        <f t="shared" si="1"/>
        <v>Latvia</v>
      </c>
      <c r="D6" s="22">
        <f>VLOOKUP(A6,'Master List Men'!A:S,15,FALSE)</f>
        <v>19</v>
      </c>
      <c r="E6" s="6">
        <f t="shared" si="2"/>
        <v>4</v>
      </c>
    </row>
    <row r="7" spans="1:7" ht="15">
      <c r="A7" s="6">
        <v>86</v>
      </c>
      <c r="B7" s="6" t="str">
        <f t="shared" si="0"/>
        <v>Roland Meyer-Speicher</v>
      </c>
      <c r="C7" s="6" t="str">
        <f t="shared" si="1"/>
        <v>France</v>
      </c>
      <c r="D7" s="22">
        <f>VLOOKUP(A7,'Master List Men'!A:S,15,FALSE)</f>
        <v>16</v>
      </c>
      <c r="E7" s="6">
        <f t="shared" si="2"/>
        <v>5</v>
      </c>
    </row>
    <row r="8" spans="1:7" ht="15">
      <c r="A8" s="6">
        <v>3</v>
      </c>
      <c r="B8" s="6" t="str">
        <f t="shared" si="0"/>
        <v>Adam Rohárik</v>
      </c>
      <c r="C8" s="6" t="str">
        <f t="shared" si="1"/>
        <v>Slovakia</v>
      </c>
      <c r="D8" s="22">
        <f>VLOOKUP(A8,'Master List Men'!A:S,15,FALSE)</f>
        <v>15</v>
      </c>
      <c r="E8" s="6">
        <f t="shared" si="2"/>
        <v>6</v>
      </c>
    </row>
    <row r="9" spans="1:7" ht="15">
      <c r="A9" s="6">
        <v>19</v>
      </c>
      <c r="B9" s="6" t="str">
        <f t="shared" si="0"/>
        <v>Christophe Morcamp</v>
      </c>
      <c r="C9" s="6" t="str">
        <f t="shared" si="1"/>
        <v>France</v>
      </c>
      <c r="D9" s="22">
        <f>VLOOKUP(A9,'Master List Men'!A:S,15,FALSE)</f>
        <v>15</v>
      </c>
      <c r="E9" s="6">
        <f t="shared" si="2"/>
        <v>6</v>
      </c>
    </row>
    <row r="10" spans="1:7" ht="15">
      <c r="A10" s="6">
        <v>43</v>
      </c>
      <c r="B10" s="6" t="str">
        <f t="shared" si="0"/>
        <v>Johan Aline</v>
      </c>
      <c r="C10" s="6" t="str">
        <f t="shared" si="1"/>
        <v>France</v>
      </c>
      <c r="D10" s="22">
        <f>VLOOKUP(A10,'Master List Men'!A:S,15,FALSE)</f>
        <v>15</v>
      </c>
      <c r="E10" s="6">
        <f t="shared" si="2"/>
        <v>6</v>
      </c>
    </row>
    <row r="11" spans="1:7" ht="15">
      <c r="A11" s="6">
        <v>65</v>
      </c>
      <c r="B11" s="6" t="str">
        <f t="shared" si="0"/>
        <v>Nicolas Le Poac</v>
      </c>
      <c r="C11" s="6" t="str">
        <f t="shared" si="1"/>
        <v>France</v>
      </c>
      <c r="D11" s="22">
        <f>VLOOKUP(A11,'Master List Men'!A:S,15,FALSE)</f>
        <v>15</v>
      </c>
      <c r="E11" s="6">
        <f t="shared" si="2"/>
        <v>6</v>
      </c>
    </row>
    <row r="12" spans="1:7" ht="15">
      <c r="A12" s="6">
        <v>75</v>
      </c>
      <c r="B12" s="6" t="str">
        <f t="shared" si="0"/>
        <v>Peter Thor</v>
      </c>
      <c r="C12" s="6" t="str">
        <f t="shared" si="1"/>
        <v>Sweden</v>
      </c>
      <c r="D12" s="22">
        <f>VLOOKUP(A12,'Master List Men'!A:S,15,FALSE)</f>
        <v>15</v>
      </c>
      <c r="E12" s="6">
        <f t="shared" si="2"/>
        <v>6</v>
      </c>
    </row>
    <row r="13" spans="1:7" ht="15">
      <c r="A13" s="6">
        <v>98</v>
      </c>
      <c r="B13" s="6" t="str">
        <f t="shared" si="0"/>
        <v>Florian Loupias</v>
      </c>
      <c r="C13" s="6" t="str">
        <f t="shared" si="1"/>
        <v>France</v>
      </c>
      <c r="D13" s="22">
        <f>VLOOKUP(A13,'Master List Men'!A:S,15,FALSE)</f>
        <v>15</v>
      </c>
      <c r="E13" s="6">
        <f t="shared" si="2"/>
        <v>6</v>
      </c>
    </row>
    <row r="14" spans="1:7" ht="15">
      <c r="A14" s="6">
        <v>117</v>
      </c>
      <c r="B14" s="6" t="str">
        <f>VLOOKUP(A14,MasterWomen,2,FALSE)</f>
        <v>Marina Kharkova</v>
      </c>
      <c r="C14" s="6" t="str">
        <f>VLOOKUP(A14,MasterWomen,3,FALSE)</f>
        <v>Russia</v>
      </c>
      <c r="D14" s="22">
        <f>VLOOKUP(A14,'Master List Women'!A:R,15,FALSE)</f>
        <v>15</v>
      </c>
      <c r="E14" s="6">
        <f t="shared" si="2"/>
        <v>6</v>
      </c>
    </row>
    <row r="15" spans="1:7" ht="15">
      <c r="A15" s="6">
        <v>9</v>
      </c>
      <c r="B15" s="6" t="str">
        <f>VLOOKUP(A15,MasterMen,2,FALSE)</f>
        <v>Benjamin Morcamp</v>
      </c>
      <c r="C15" s="6" t="str">
        <f>VLOOKUP(A15,MasterMen,3,FALSE)</f>
        <v>France</v>
      </c>
      <c r="D15" s="22">
        <f>VLOOKUP(A15,'Master List Men'!A:S,15,FALSE)</f>
        <v>14</v>
      </c>
      <c r="E15" s="6">
        <f t="shared" si="2"/>
        <v>13</v>
      </c>
    </row>
    <row r="16" spans="1:7" ht="15">
      <c r="A16" s="6">
        <v>20</v>
      </c>
      <c r="B16" s="6" t="str">
        <f>VLOOKUP(A16,MasterMen,2,FALSE)</f>
        <v>Christopher Miller</v>
      </c>
      <c r="C16" s="6" t="str">
        <f>VLOOKUP(A16,MasterMen,3,FALSE)</f>
        <v>USA</v>
      </c>
      <c r="D16" s="22">
        <f>VLOOKUP(A16,'Master List Men'!A:S,15,FALSE)</f>
        <v>14</v>
      </c>
      <c r="E16" s="6">
        <f t="shared" si="2"/>
        <v>13</v>
      </c>
    </row>
    <row r="17" spans="1:5" ht="15">
      <c r="A17" s="6">
        <v>46</v>
      </c>
      <c r="B17" s="6" t="str">
        <f>VLOOKUP(A17,MasterMen,2,FALSE)</f>
        <v>Jonathan Grasset</v>
      </c>
      <c r="C17" s="6" t="str">
        <f>VLOOKUP(A17,MasterMen,3,FALSE)</f>
        <v>France</v>
      </c>
      <c r="D17" s="22">
        <f>VLOOKUP(A17,'Master List Men'!A:S,15,FALSE)</f>
        <v>14</v>
      </c>
      <c r="E17" s="6">
        <f t="shared" si="2"/>
        <v>13</v>
      </c>
    </row>
    <row r="18" spans="1:5" ht="15">
      <c r="A18" s="6">
        <v>68</v>
      </c>
      <c r="B18" s="6" t="str">
        <f>VLOOKUP(A18,MasterMen,2,FALSE)</f>
        <v>Pascal Bebon</v>
      </c>
      <c r="C18" s="6" t="str">
        <f>VLOOKUP(A18,MasterMen,3,FALSE)</f>
        <v>France</v>
      </c>
      <c r="D18" s="22">
        <f>VLOOKUP(A18,'Master List Men'!A:S,15,FALSE)</f>
        <v>14</v>
      </c>
      <c r="E18" s="6">
        <f t="shared" si="2"/>
        <v>13</v>
      </c>
    </row>
    <row r="19" spans="1:5" ht="15">
      <c r="A19" s="6">
        <v>88</v>
      </c>
      <c r="B19" s="6" t="str">
        <f>VLOOKUP(A19,MasterMen,2,FALSE)</f>
        <v>Roman Zhavnirovskii</v>
      </c>
      <c r="C19" s="6" t="str">
        <f>VLOOKUP(A19,MasterMen,3,FALSE)</f>
        <v>Russia</v>
      </c>
      <c r="D19" s="22">
        <f>VLOOKUP(A19,'Master List Men'!A:S,15,FALSE)</f>
        <v>14</v>
      </c>
      <c r="E19" s="6">
        <f t="shared" si="2"/>
        <v>13</v>
      </c>
    </row>
    <row r="20" spans="1:5" ht="15">
      <c r="A20" s="6">
        <v>105</v>
      </c>
      <c r="B20" s="6" t="str">
        <f>VLOOKUP(A20,MasterWomen,2,FALSE)</f>
        <v>Ivana Karlíková</v>
      </c>
      <c r="C20" s="6" t="str">
        <f>VLOOKUP(A20,MasterWomen,3,FALSE)</f>
        <v>Czechia</v>
      </c>
      <c r="D20" s="22">
        <f>VLOOKUP(A20,'Master List Women'!A:R,15,FALSE)</f>
        <v>14</v>
      </c>
      <c r="E20" s="6">
        <f t="shared" si="2"/>
        <v>13</v>
      </c>
    </row>
    <row r="21" spans="1:5" ht="15">
      <c r="A21" s="6">
        <v>33</v>
      </c>
      <c r="B21" s="6" t="str">
        <f t="shared" ref="B21:B35" si="3">VLOOKUP(A21,MasterMen,2,FALSE)</f>
        <v>Gareth Hawkes</v>
      </c>
      <c r="C21" s="6" t="str">
        <f t="shared" ref="C21:C35" si="4">VLOOKUP(A21,MasterMen,3,FALSE)</f>
        <v>UK</v>
      </c>
      <c r="D21" s="22">
        <f>VLOOKUP(A21,'Master List Men'!A:S,15,FALSE)</f>
        <v>13</v>
      </c>
      <c r="E21" s="6">
        <f t="shared" si="2"/>
        <v>19</v>
      </c>
    </row>
    <row r="22" spans="1:5" ht="15">
      <c r="A22" s="6">
        <v>50</v>
      </c>
      <c r="B22" s="6" t="str">
        <f t="shared" si="3"/>
        <v>Le Gallo Gurvand</v>
      </c>
      <c r="C22" s="6" t="str">
        <f t="shared" si="4"/>
        <v>France</v>
      </c>
      <c r="D22" s="22">
        <f>VLOOKUP(A22,'Master List Men'!A:S,15,FALSE)</f>
        <v>13</v>
      </c>
      <c r="E22" s="6">
        <f t="shared" si="2"/>
        <v>19</v>
      </c>
    </row>
    <row r="23" spans="1:5" ht="15">
      <c r="A23" s="6">
        <v>93</v>
      </c>
      <c r="B23" s="6" t="str">
        <f t="shared" si="3"/>
        <v>Sylvain Guenegou</v>
      </c>
      <c r="C23" s="6" t="str">
        <f t="shared" si="4"/>
        <v>France</v>
      </c>
      <c r="D23" s="22">
        <f>VLOOKUP(A23,'Master List Men'!A:S,15,FALSE)</f>
        <v>13</v>
      </c>
      <c r="E23" s="6">
        <f t="shared" si="2"/>
        <v>19</v>
      </c>
    </row>
    <row r="24" spans="1:5" ht="15">
      <c r="A24" s="6">
        <v>5</v>
      </c>
      <c r="B24" s="6" t="str">
        <f t="shared" si="3"/>
        <v>Albert Ayupov</v>
      </c>
      <c r="C24" s="6" t="str">
        <f t="shared" si="4"/>
        <v>Russia</v>
      </c>
      <c r="D24" s="22">
        <f>VLOOKUP(A24,'Master List Men'!A:S,15,FALSE)</f>
        <v>12</v>
      </c>
      <c r="E24" s="6">
        <f t="shared" si="2"/>
        <v>22</v>
      </c>
    </row>
    <row r="25" spans="1:5" ht="15">
      <c r="A25" s="6">
        <v>6</v>
      </c>
      <c r="B25" s="6" t="str">
        <f t="shared" si="3"/>
        <v>Antoine Hertz</v>
      </c>
      <c r="C25" s="6" t="str">
        <f t="shared" si="4"/>
        <v>France</v>
      </c>
      <c r="D25" s="22">
        <f>VLOOKUP(A25,'Master List Men'!A:S,15,FALSE)</f>
        <v>12</v>
      </c>
      <c r="E25" s="6">
        <f t="shared" si="2"/>
        <v>22</v>
      </c>
    </row>
    <row r="26" spans="1:5" ht="15">
      <c r="A26" s="6">
        <v>23</v>
      </c>
      <c r="B26" s="6" t="str">
        <f t="shared" si="3"/>
        <v>Danila Kharkov</v>
      </c>
      <c r="C26" s="6" t="str">
        <f t="shared" si="4"/>
        <v>Russia</v>
      </c>
      <c r="D26" s="22">
        <f>VLOOKUP(A26,'Master List Men'!A:S,15,FALSE)</f>
        <v>12</v>
      </c>
      <c r="E26" s="6">
        <f t="shared" si="2"/>
        <v>22</v>
      </c>
    </row>
    <row r="27" spans="1:5" ht="15">
      <c r="A27" s="6">
        <v>55</v>
      </c>
      <c r="B27" s="6" t="str">
        <f t="shared" si="3"/>
        <v>Mark Lee</v>
      </c>
      <c r="C27" s="6" t="str">
        <f t="shared" si="4"/>
        <v>UK</v>
      </c>
      <c r="D27" s="22">
        <f>VLOOKUP(A27,'Master List Men'!A:S,15,FALSE)</f>
        <v>12</v>
      </c>
      <c r="E27" s="6">
        <f t="shared" si="2"/>
        <v>22</v>
      </c>
    </row>
    <row r="28" spans="1:5" ht="15">
      <c r="A28" s="6">
        <v>56</v>
      </c>
      <c r="B28" s="6" t="str">
        <f t="shared" si="3"/>
        <v>Mark Temple</v>
      </c>
      <c r="C28" s="6" t="str">
        <f t="shared" si="4"/>
        <v>UK</v>
      </c>
      <c r="D28" s="22">
        <f>VLOOKUP(A28,'Master List Men'!A:S,15,FALSE)</f>
        <v>12</v>
      </c>
      <c r="E28" s="6">
        <f t="shared" si="2"/>
        <v>22</v>
      </c>
    </row>
    <row r="29" spans="1:5" ht="15">
      <c r="A29" s="6">
        <v>18</v>
      </c>
      <c r="B29" s="6" t="str">
        <f t="shared" si="3"/>
        <v>Christophe Goetsch</v>
      </c>
      <c r="C29" s="6" t="str">
        <f t="shared" si="4"/>
        <v>France</v>
      </c>
      <c r="D29" s="22">
        <f>VLOOKUP(A29,'Master List Men'!A:S,15,FALSE)</f>
        <v>11</v>
      </c>
      <c r="E29" s="6">
        <f t="shared" si="2"/>
        <v>27</v>
      </c>
    </row>
    <row r="30" spans="1:5" ht="15">
      <c r="A30" s="6">
        <v>26</v>
      </c>
      <c r="B30" s="6" t="str">
        <f t="shared" si="3"/>
        <v>David Soyer</v>
      </c>
      <c r="C30" s="6" t="str">
        <f t="shared" si="4"/>
        <v>France</v>
      </c>
      <c r="D30" s="22">
        <f>VLOOKUP(A30,'Master List Men'!A:S,15,FALSE)</f>
        <v>11</v>
      </c>
      <c r="E30" s="6">
        <f t="shared" si="2"/>
        <v>27</v>
      </c>
    </row>
    <row r="31" spans="1:5" ht="15">
      <c r="A31" s="6">
        <v>38</v>
      </c>
      <c r="B31" s="6" t="str">
        <f t="shared" si="3"/>
        <v>Greg Baxter</v>
      </c>
      <c r="C31" s="6" t="str">
        <f t="shared" si="4"/>
        <v>UK</v>
      </c>
      <c r="D31" s="22">
        <f>VLOOKUP(A31,'Master List Men'!A:S,15,FALSE)</f>
        <v>11</v>
      </c>
      <c r="E31" s="6">
        <f t="shared" si="2"/>
        <v>27</v>
      </c>
    </row>
    <row r="32" spans="1:5" ht="15">
      <c r="A32" s="6">
        <v>39</v>
      </c>
      <c r="B32" s="6" t="str">
        <f t="shared" si="3"/>
        <v>Gregor Paprocki</v>
      </c>
      <c r="C32" s="6" t="str">
        <f t="shared" si="4"/>
        <v>Poland</v>
      </c>
      <c r="D32" s="22">
        <f>VLOOKUP(A32,'Master List Men'!A:S,15,FALSE)</f>
        <v>11</v>
      </c>
      <c r="E32" s="6">
        <f t="shared" si="2"/>
        <v>27</v>
      </c>
    </row>
    <row r="33" spans="1:5" ht="15">
      <c r="A33" s="6">
        <v>62</v>
      </c>
      <c r="B33" s="6" t="str">
        <f t="shared" si="3"/>
        <v>Milan Novák</v>
      </c>
      <c r="C33" s="6" t="str">
        <f t="shared" si="4"/>
        <v>Czechia</v>
      </c>
      <c r="D33" s="22">
        <f>VLOOKUP(A33,'Master List Men'!A:S,15,FALSE)</f>
        <v>11</v>
      </c>
      <c r="E33" s="6">
        <f t="shared" si="2"/>
        <v>27</v>
      </c>
    </row>
    <row r="34" spans="1:5" ht="15">
      <c r="A34" s="6">
        <v>63</v>
      </c>
      <c r="B34" s="6" t="str">
        <f t="shared" si="3"/>
        <v>Mo Gagawara</v>
      </c>
      <c r="C34" s="6" t="str">
        <f t="shared" si="4"/>
        <v>UK</v>
      </c>
      <c r="D34" s="22">
        <f>VLOOKUP(A34,'Master List Men'!A:S,15,FALSE)</f>
        <v>11</v>
      </c>
      <c r="E34" s="6">
        <f t="shared" si="2"/>
        <v>27</v>
      </c>
    </row>
    <row r="35" spans="1:5" ht="15">
      <c r="A35" s="6">
        <v>87</v>
      </c>
      <c r="B35" s="6" t="str">
        <f t="shared" si="3"/>
        <v>Roman Shlokov</v>
      </c>
      <c r="C35" s="6" t="str">
        <f t="shared" si="4"/>
        <v>Russia</v>
      </c>
      <c r="D35" s="22">
        <f>VLOOKUP(A35,'Master List Men'!A:S,15,FALSE)</f>
        <v>11</v>
      </c>
      <c r="E35" s="6">
        <f t="shared" ref="E35:E66" si="5">RANK(D35,D:D)</f>
        <v>27</v>
      </c>
    </row>
    <row r="36" spans="1:5" ht="15">
      <c r="A36" s="6">
        <v>129</v>
      </c>
      <c r="B36" s="6" t="str">
        <f>VLOOKUP(A36,MasterWomen,2,FALSE)</f>
        <v>Suzanne Commons</v>
      </c>
      <c r="C36" s="6" t="str">
        <f>VLOOKUP(A36,MasterWomen,3,FALSE)</f>
        <v>UK</v>
      </c>
      <c r="D36" s="22">
        <f>VLOOKUP(A36,'Master List Women'!A:R,15,FALSE)</f>
        <v>11</v>
      </c>
      <c r="E36" s="6">
        <f t="shared" si="5"/>
        <v>27</v>
      </c>
    </row>
    <row r="37" spans="1:5" ht="15">
      <c r="A37" s="6">
        <v>2</v>
      </c>
      <c r="B37" s="6" t="str">
        <f t="shared" ref="B37:B44" si="6">VLOOKUP(A37,MasterMen,2,FALSE)</f>
        <v>Adam Miller</v>
      </c>
      <c r="C37" s="6" t="str">
        <f t="shared" ref="C37:C44" si="7">VLOOKUP(A37,MasterMen,3,FALSE)</f>
        <v>UK</v>
      </c>
      <c r="D37" s="22">
        <f>VLOOKUP(A37,'Master List Men'!A:S,15,FALSE)</f>
        <v>10</v>
      </c>
      <c r="E37" s="6">
        <f t="shared" si="5"/>
        <v>35</v>
      </c>
    </row>
    <row r="38" spans="1:5" ht="15">
      <c r="A38" s="6">
        <v>40</v>
      </c>
      <c r="B38" s="6" t="str">
        <f t="shared" si="6"/>
        <v>Jace Waterman</v>
      </c>
      <c r="C38" s="6" t="str">
        <f t="shared" si="7"/>
        <v>UK</v>
      </c>
      <c r="D38" s="22">
        <f>VLOOKUP(A38,'Master List Men'!A:S,15,FALSE)</f>
        <v>10</v>
      </c>
      <c r="E38" s="6">
        <f t="shared" si="5"/>
        <v>35</v>
      </c>
    </row>
    <row r="39" spans="1:5" ht="15">
      <c r="A39" s="6">
        <v>48</v>
      </c>
      <c r="B39" s="6" t="str">
        <f t="shared" si="6"/>
        <v>Keith Commons</v>
      </c>
      <c r="C39" s="6" t="str">
        <f t="shared" si="7"/>
        <v>UK</v>
      </c>
      <c r="D39" s="22">
        <f>VLOOKUP(A39,'Master List Men'!A:S,15,FALSE)</f>
        <v>10</v>
      </c>
      <c r="E39" s="6">
        <f t="shared" si="5"/>
        <v>35</v>
      </c>
    </row>
    <row r="40" spans="1:5" ht="15">
      <c r="A40" s="6">
        <v>51</v>
      </c>
      <c r="B40" s="6" t="str">
        <f t="shared" si="6"/>
        <v>Lee Cheeseman</v>
      </c>
      <c r="C40" s="6" t="str">
        <f t="shared" si="7"/>
        <v>UK</v>
      </c>
      <c r="D40" s="22">
        <f>VLOOKUP(A40,'Master List Men'!A:S,15,FALSE)</f>
        <v>10</v>
      </c>
      <c r="E40" s="6">
        <f t="shared" si="5"/>
        <v>35</v>
      </c>
    </row>
    <row r="41" spans="1:5" ht="15">
      <c r="A41" s="6">
        <v>90</v>
      </c>
      <c r="B41" s="6" t="str">
        <f t="shared" si="6"/>
        <v>Bronsart Ruddy</v>
      </c>
      <c r="C41" s="6" t="str">
        <f t="shared" si="7"/>
        <v>Belgium</v>
      </c>
      <c r="D41" s="22">
        <f>VLOOKUP(A41,'Master List Men'!A:S,15,FALSE)</f>
        <v>10</v>
      </c>
      <c r="E41" s="6">
        <f t="shared" si="5"/>
        <v>35</v>
      </c>
    </row>
    <row r="42" spans="1:5" ht="15">
      <c r="A42" s="6">
        <v>1</v>
      </c>
      <c r="B42" s="6" t="str">
        <f t="shared" si="6"/>
        <v>Adam Celadin</v>
      </c>
      <c r="C42" s="6" t="str">
        <f t="shared" si="7"/>
        <v>Czechia</v>
      </c>
      <c r="D42" s="22">
        <f>VLOOKUP(A42,'Master List Men'!A:S,15,FALSE)</f>
        <v>9</v>
      </c>
      <c r="E42" s="6">
        <f t="shared" si="5"/>
        <v>40</v>
      </c>
    </row>
    <row r="43" spans="1:5" ht="15">
      <c r="A43" s="6">
        <v>32</v>
      </c>
      <c r="B43" s="6" t="str">
        <f t="shared" si="6"/>
        <v>Gaetan Freydt-Drouan</v>
      </c>
      <c r="C43" s="6" t="str">
        <f t="shared" si="7"/>
        <v>France</v>
      </c>
      <c r="D43" s="22">
        <f>VLOOKUP(A43,'Master List Men'!A:S,15,FALSE)</f>
        <v>9</v>
      </c>
      <c r="E43" s="6">
        <f t="shared" si="5"/>
        <v>40</v>
      </c>
    </row>
    <row r="44" spans="1:5" ht="15">
      <c r="A44" s="6">
        <v>44</v>
      </c>
      <c r="B44" s="6" t="str">
        <f t="shared" si="6"/>
        <v>John Grabowski</v>
      </c>
      <c r="C44" s="6" t="str">
        <f t="shared" si="7"/>
        <v>USA</v>
      </c>
      <c r="D44" s="22">
        <f>VLOOKUP(A44,'Master List Men'!A:S,15,FALSE)</f>
        <v>9</v>
      </c>
      <c r="E44" s="6">
        <f t="shared" si="5"/>
        <v>40</v>
      </c>
    </row>
    <row r="45" spans="1:5" ht="15">
      <c r="A45" s="6">
        <v>122</v>
      </c>
      <c r="B45" s="6" t="str">
        <f>VLOOKUP(A45,MasterWomen,2,FALSE)</f>
        <v>Naomi Fountain</v>
      </c>
      <c r="C45" s="6" t="str">
        <f>VLOOKUP(A45,MasterWomen,3,FALSE)</f>
        <v>UK</v>
      </c>
      <c r="D45" s="22">
        <f>VLOOKUP(A45,'Master List Women'!A:R,15,FALSE)</f>
        <v>9</v>
      </c>
      <c r="E45" s="6">
        <f t="shared" si="5"/>
        <v>40</v>
      </c>
    </row>
    <row r="46" spans="1:5" ht="15">
      <c r="A46" s="6">
        <v>125</v>
      </c>
      <c r="B46" s="6" t="str">
        <f>VLOOKUP(A46,MasterWomen,2,FALSE)</f>
        <v>Nicola Wetherill</v>
      </c>
      <c r="C46" s="6" t="str">
        <f>VLOOKUP(A46,MasterWomen,3,FALSE)</f>
        <v>UK</v>
      </c>
      <c r="D46" s="22">
        <f>VLOOKUP(A46,'Master List Women'!A:R,15,FALSE)</f>
        <v>9</v>
      </c>
      <c r="E46" s="6">
        <f t="shared" si="5"/>
        <v>40</v>
      </c>
    </row>
    <row r="47" spans="1:5" ht="15">
      <c r="A47" s="6">
        <v>67</v>
      </c>
      <c r="B47" s="6" t="str">
        <f>VLOOKUP(A47,MasterMen,2,FALSE)</f>
        <v>Owen Channer</v>
      </c>
      <c r="C47" s="6" t="str">
        <f>VLOOKUP(A47,MasterMen,3,FALSE)</f>
        <v>UK</v>
      </c>
      <c r="D47" s="22">
        <f>VLOOKUP(A47,'Master List Men'!A:S,15,FALSE)</f>
        <v>8</v>
      </c>
      <c r="E47" s="6">
        <f t="shared" si="5"/>
        <v>45</v>
      </c>
    </row>
    <row r="48" spans="1:5" ht="15">
      <c r="A48" s="6">
        <v>95</v>
      </c>
      <c r="B48" s="6" t="str">
        <f>VLOOKUP(A48,MasterMen,2,FALSE)</f>
        <v>Tom Manley</v>
      </c>
      <c r="C48" s="6" t="str">
        <f>VLOOKUP(A48,MasterMen,3,FALSE)</f>
        <v>UK</v>
      </c>
      <c r="D48" s="22">
        <f>VLOOKUP(A48,'Master List Men'!A:S,15,FALSE)</f>
        <v>8</v>
      </c>
      <c r="E48" s="6">
        <f t="shared" si="5"/>
        <v>45</v>
      </c>
    </row>
    <row r="49" spans="1:5" ht="15">
      <c r="A49" s="6">
        <v>102</v>
      </c>
      <c r="B49" s="6" t="str">
        <f>VLOOKUP(A49,MasterWomen,2,FALSE)</f>
        <v>Chris O'Brien</v>
      </c>
      <c r="C49" s="6" t="str">
        <f>VLOOKUP(A49,MasterWomen,3,FALSE)</f>
        <v>USA</v>
      </c>
      <c r="D49" s="22">
        <f>VLOOKUP(A49,'Master List Women'!A:R,15,FALSE)</f>
        <v>8</v>
      </c>
      <c r="E49" s="6">
        <f t="shared" si="5"/>
        <v>45</v>
      </c>
    </row>
    <row r="50" spans="1:5" ht="15">
      <c r="A50" s="6">
        <v>118</v>
      </c>
      <c r="B50" s="6" t="str">
        <f>VLOOKUP(A50,MasterWomen,2,FALSE)</f>
        <v>Marlène Aline</v>
      </c>
      <c r="C50" s="6" t="str">
        <f>VLOOKUP(A50,MasterWomen,3,FALSE)</f>
        <v>France</v>
      </c>
      <c r="D50" s="22">
        <f>VLOOKUP(A50,'Master List Women'!A:R,15,FALSE)</f>
        <v>8</v>
      </c>
      <c r="E50" s="6">
        <f t="shared" si="5"/>
        <v>45</v>
      </c>
    </row>
    <row r="51" spans="1:5" ht="15">
      <c r="A51" s="6">
        <v>130</v>
      </c>
      <c r="B51" s="6" t="str">
        <f>VLOOKUP(A51,MasterWomen,2,FALSE)</f>
        <v>Tammy Collander</v>
      </c>
      <c r="C51" s="6" t="str">
        <f>VLOOKUP(A51,MasterWomen,3,FALSE)</f>
        <v>USA</v>
      </c>
      <c r="D51" s="22">
        <f>VLOOKUP(A51,'Master List Women'!A:R,15,FALSE)</f>
        <v>8</v>
      </c>
      <c r="E51" s="6">
        <f t="shared" si="5"/>
        <v>45</v>
      </c>
    </row>
    <row r="52" spans="1:5" ht="15">
      <c r="A52" s="6">
        <v>58</v>
      </c>
      <c r="B52" s="6" t="str">
        <f>VLOOKUP(A52,MasterMen,2,FALSE)</f>
        <v>Martin Dale</v>
      </c>
      <c r="C52" s="6" t="str">
        <f>VLOOKUP(A52,MasterMen,3,FALSE)</f>
        <v>UK</v>
      </c>
      <c r="D52" s="22">
        <f>VLOOKUP(A52,'Master List Men'!A:S,15,FALSE)</f>
        <v>7</v>
      </c>
      <c r="E52" s="6">
        <f t="shared" si="5"/>
        <v>50</v>
      </c>
    </row>
    <row r="53" spans="1:5" ht="15">
      <c r="A53" s="6">
        <v>70</v>
      </c>
      <c r="B53" s="6" t="str">
        <f>VLOOKUP(A53,MasterMen,2,FALSE)</f>
        <v>Paul Maccarone</v>
      </c>
      <c r="C53" s="6" t="str">
        <f>VLOOKUP(A53,MasterMen,3,FALSE)</f>
        <v>USA</v>
      </c>
      <c r="D53" s="22">
        <f>VLOOKUP(A53,'Master List Men'!A:S,15,FALSE)</f>
        <v>7</v>
      </c>
      <c r="E53" s="6">
        <f t="shared" si="5"/>
        <v>50</v>
      </c>
    </row>
    <row r="54" spans="1:5" ht="15">
      <c r="A54" s="6">
        <v>59</v>
      </c>
      <c r="B54" s="6" t="str">
        <f>VLOOKUP(A54,MasterMen,2,FALSE)</f>
        <v>Matti Sairanen</v>
      </c>
      <c r="C54" s="6" t="str">
        <f>VLOOKUP(A54,MasterMen,3,FALSE)</f>
        <v>Finland</v>
      </c>
      <c r="D54" s="22">
        <f>VLOOKUP(A54,'Master List Men'!A:S,15,FALSE)</f>
        <v>6</v>
      </c>
      <c r="E54" s="6">
        <f t="shared" si="5"/>
        <v>54</v>
      </c>
    </row>
    <row r="55" spans="1:5" ht="15">
      <c r="A55" s="6">
        <v>66</v>
      </c>
      <c r="B55" s="6" t="str">
        <f>VLOOKUP(A55,MasterMen,2,FALSE)</f>
        <v>Norbert Wolff</v>
      </c>
      <c r="C55" s="6" t="str">
        <f>VLOOKUP(A55,MasterMen,3,FALSE)</f>
        <v>Germany</v>
      </c>
      <c r="D55" s="22">
        <f>VLOOKUP(A55,'Master List Men'!A:S,15,FALSE)</f>
        <v>6</v>
      </c>
      <c r="E55" s="6">
        <f t="shared" si="5"/>
        <v>54</v>
      </c>
    </row>
    <row r="56" spans="1:5" ht="15">
      <c r="A56" s="6">
        <v>115</v>
      </c>
      <c r="B56" s="6" t="str">
        <f>VLOOKUP(A56,MasterWomen,2,FALSE)</f>
        <v>Magdaléna Karlíková</v>
      </c>
      <c r="C56" s="6" t="str">
        <f>VLOOKUP(A56,MasterWomen,3,FALSE)</f>
        <v>Czechia</v>
      </c>
      <c r="D56" s="22">
        <f>VLOOKUP(A56,'Master List Women'!A:R,15,FALSE)</f>
        <v>5</v>
      </c>
      <c r="E56" s="6">
        <f t="shared" si="5"/>
        <v>56</v>
      </c>
    </row>
    <row r="57" spans="1:5" ht="15">
      <c r="A57" s="6">
        <v>116</v>
      </c>
      <c r="B57" s="6" t="str">
        <f>VLOOKUP(A57,MasterWomen,2,FALSE)</f>
        <v>Mandy Micra-Marciano</v>
      </c>
      <c r="C57" s="6" t="str">
        <f>VLOOKUP(A57,MasterWomen,3,FALSE)</f>
        <v>UK</v>
      </c>
      <c r="D57" s="22">
        <f>VLOOKUP(A57,'Master List Women'!A:R,15,FALSE)</f>
        <v>5</v>
      </c>
      <c r="E57" s="6">
        <f t="shared" si="5"/>
        <v>56</v>
      </c>
    </row>
    <row r="58" spans="1:5" ht="15">
      <c r="A58" s="6">
        <v>74</v>
      </c>
      <c r="B58" s="6" t="str">
        <f>VLOOKUP(A58,MasterMen,2,FALSE)</f>
        <v>Pavel Peyrac Betin</v>
      </c>
      <c r="C58" s="6" t="str">
        <f>VLOOKUP(A58,MasterMen,3,FALSE)</f>
        <v>Slovakia</v>
      </c>
      <c r="D58" s="22">
        <f>VLOOKUP(A58,'Master List Men'!A:S,15,FALSE)</f>
        <v>4</v>
      </c>
      <c r="E58" s="6">
        <f t="shared" si="5"/>
        <v>58</v>
      </c>
    </row>
    <row r="59" spans="1:5" ht="15">
      <c r="A59" s="6">
        <v>112</v>
      </c>
      <c r="B59" s="6" t="str">
        <f>VLOOKUP(A59,MasterWomen,2,FALSE)</f>
        <v>Lisa Deneen</v>
      </c>
      <c r="C59" s="6" t="str">
        <f>VLOOKUP(A59,MasterWomen,3,FALSE)</f>
        <v>UK</v>
      </c>
      <c r="D59" s="22">
        <f>VLOOKUP(A59,'Master List Women'!A:R,15,FALSE)</f>
        <v>4</v>
      </c>
      <c r="E59" s="6">
        <f t="shared" si="5"/>
        <v>58</v>
      </c>
    </row>
    <row r="60" spans="1:5" ht="15">
      <c r="A60" s="6">
        <v>126</v>
      </c>
      <c r="B60" s="6" t="str">
        <f>VLOOKUP(A60,MasterWomen,2,FALSE)</f>
        <v>Sandra Lamotte</v>
      </c>
      <c r="C60" s="6" t="str">
        <f>VLOOKUP(A60,MasterWomen,3,FALSE)</f>
        <v>France</v>
      </c>
      <c r="D60" s="22">
        <f>VLOOKUP(A60,'Master List Women'!A:R,15,FALSE)</f>
        <v>4</v>
      </c>
      <c r="E60" s="6">
        <f t="shared" si="5"/>
        <v>58</v>
      </c>
    </row>
    <row r="61" spans="1:5" ht="15">
      <c r="A61" s="6">
        <v>127</v>
      </c>
      <c r="B61" s="6" t="str">
        <f>VLOOKUP(A61,MasterWomen,2,FALSE)</f>
        <v>Sarah Miller</v>
      </c>
      <c r="C61" s="6" t="str">
        <f>VLOOKUP(A61,MasterWomen,3,FALSE)</f>
        <v>USA</v>
      </c>
      <c r="D61" s="22">
        <f>VLOOKUP(A61,'Master List Women'!A:R,15,FALSE)</f>
        <v>4</v>
      </c>
      <c r="E61" s="6">
        <f t="shared" si="5"/>
        <v>58</v>
      </c>
    </row>
    <row r="62" spans="1:5" ht="15">
      <c r="A62" s="6">
        <v>57</v>
      </c>
      <c r="B62" s="6" t="str">
        <f>VLOOKUP(A62,MasterMen,2,FALSE)</f>
        <v>Markus Kuosmanen</v>
      </c>
      <c r="C62" s="6" t="str">
        <f>VLOOKUP(A62,MasterMen,3,FALSE)</f>
        <v>Sweden</v>
      </c>
      <c r="D62" s="22">
        <f>VLOOKUP(A62,'Master List Men'!A:S,15,FALSE)</f>
        <v>3</v>
      </c>
      <c r="E62" s="6">
        <f t="shared" si="5"/>
        <v>63</v>
      </c>
    </row>
    <row r="63" spans="1:5" ht="15">
      <c r="A63" s="6">
        <v>77</v>
      </c>
      <c r="B63" s="6" t="str">
        <f>VLOOKUP(A63,MasterMen,2,FALSE)</f>
        <v>Phil Marciano</v>
      </c>
      <c r="C63" s="6" t="str">
        <f>VLOOKUP(A63,MasterMen,3,FALSE)</f>
        <v>UK</v>
      </c>
      <c r="D63" s="22">
        <f>VLOOKUP(A63,'Master List Men'!A:S,15,FALSE)</f>
        <v>2</v>
      </c>
      <c r="E63" s="6">
        <f t="shared" si="5"/>
        <v>64</v>
      </c>
    </row>
    <row r="64" spans="1:5" ht="15">
      <c r="A64" s="6">
        <v>114</v>
      </c>
      <c r="B64" s="6" t="str">
        <f>VLOOKUP(A64,MasterWomen,2,FALSE)</f>
        <v>Lynn Dakin</v>
      </c>
      <c r="C64" s="6" t="str">
        <f>VLOOKUP(A64,MasterWomen,3,FALSE)</f>
        <v>UK</v>
      </c>
      <c r="D64" s="22">
        <f>VLOOKUP(A64,'Master List Women'!A:R,15,FALSE)</f>
        <v>2</v>
      </c>
      <c r="E64" s="6">
        <f t="shared" si="5"/>
        <v>64</v>
      </c>
    </row>
    <row r="65" spans="1:5" ht="15">
      <c r="A65" s="6">
        <v>69</v>
      </c>
      <c r="B65" s="6" t="str">
        <f t="shared" ref="B65:B96" si="8">VLOOKUP(A65,MasterMen,2,FALSE)</f>
        <v>Paul Hart</v>
      </c>
      <c r="C65" s="6" t="str">
        <f t="shared" ref="C65:C96" si="9">VLOOKUP(A65,MasterMen,3,FALSE)</f>
        <v>UK</v>
      </c>
      <c r="D65" s="22">
        <f>VLOOKUP(A65,'Master List Men'!A:S,15,FALSE)</f>
        <v>1</v>
      </c>
      <c r="E65" s="6">
        <f t="shared" si="5"/>
        <v>67</v>
      </c>
    </row>
    <row r="66" spans="1:5" ht="15">
      <c r="A66" s="6">
        <v>4</v>
      </c>
      <c r="B66" s="6" t="str">
        <f t="shared" si="8"/>
        <v>Alan K Parish</v>
      </c>
      <c r="C66" s="6" t="str">
        <f t="shared" si="9"/>
        <v>UK</v>
      </c>
      <c r="D66" s="22">
        <f>VLOOKUP(A66,'Master List Men'!A:S,15,FALSE)</f>
        <v>0</v>
      </c>
      <c r="E66" s="6">
        <f t="shared" si="5"/>
        <v>68</v>
      </c>
    </row>
    <row r="67" spans="1:5" ht="15">
      <c r="A67" s="6">
        <v>7</v>
      </c>
      <c r="B67" s="6" t="str">
        <f t="shared" si="8"/>
        <v>Artyom Dmitriev</v>
      </c>
      <c r="C67" s="6" t="str">
        <f t="shared" si="9"/>
        <v>Russia</v>
      </c>
      <c r="D67" s="22">
        <f>VLOOKUP(A67,'Master List Men'!A:S,15,FALSE)</f>
        <v>0</v>
      </c>
      <c r="E67" s="6">
        <f t="shared" ref="E67:E98" si="10">RANK(D67,D:D)</f>
        <v>68</v>
      </c>
    </row>
    <row r="68" spans="1:5" ht="15">
      <c r="A68" s="6">
        <v>8</v>
      </c>
      <c r="B68" s="6" t="str">
        <f t="shared" si="8"/>
        <v>Baptiste Liné</v>
      </c>
      <c r="C68" s="6" t="str">
        <f t="shared" si="9"/>
        <v>France</v>
      </c>
      <c r="D68" s="22">
        <f>VLOOKUP(A68,'Master List Men'!A:S,15,FALSE)</f>
        <v>0</v>
      </c>
      <c r="E68" s="6">
        <f t="shared" si="10"/>
        <v>68</v>
      </c>
    </row>
    <row r="69" spans="1:5" ht="15">
      <c r="A69" s="6">
        <v>10</v>
      </c>
      <c r="B69" s="6" t="str">
        <f t="shared" si="8"/>
        <v>Benoit Salaün</v>
      </c>
      <c r="C69" s="6" t="str">
        <f t="shared" si="9"/>
        <v>France</v>
      </c>
      <c r="D69" s="22">
        <f>VLOOKUP(A69,'Master List Men'!A:S,15,FALSE)</f>
        <v>0</v>
      </c>
      <c r="E69" s="6">
        <f t="shared" si="10"/>
        <v>68</v>
      </c>
    </row>
    <row r="70" spans="1:5" ht="15">
      <c r="A70" s="6">
        <v>12</v>
      </c>
      <c r="B70" s="6" t="str">
        <f t="shared" si="8"/>
        <v>Cameron Ball</v>
      </c>
      <c r="C70" s="6" t="str">
        <f t="shared" si="9"/>
        <v>UK</v>
      </c>
      <c r="D70" s="22">
        <f>VLOOKUP(A70,'Master List Men'!A:S,15,FALSE)</f>
        <v>0</v>
      </c>
      <c r="E70" s="6">
        <f t="shared" si="10"/>
        <v>68</v>
      </c>
    </row>
    <row r="71" spans="1:5" ht="15">
      <c r="A71" s="6">
        <v>13</v>
      </c>
      <c r="B71" s="6" t="str">
        <f t="shared" si="8"/>
        <v>Chris Hughes</v>
      </c>
      <c r="C71" s="6" t="str">
        <f t="shared" si="9"/>
        <v>UK</v>
      </c>
      <c r="D71" s="22">
        <f>VLOOKUP(A71,'Master List Men'!A:S,15,FALSE)</f>
        <v>0</v>
      </c>
      <c r="E71" s="6">
        <f t="shared" si="10"/>
        <v>68</v>
      </c>
    </row>
    <row r="72" spans="1:5" ht="15">
      <c r="A72" s="6">
        <v>14</v>
      </c>
      <c r="B72" s="6" t="str">
        <f t="shared" si="8"/>
        <v>Chris Poole</v>
      </c>
      <c r="C72" s="6" t="str">
        <f t="shared" si="9"/>
        <v>UK</v>
      </c>
      <c r="D72" s="22">
        <f>VLOOKUP(A72,'Master List Men'!A:S,15,FALSE)</f>
        <v>0</v>
      </c>
      <c r="E72" s="6">
        <f t="shared" si="10"/>
        <v>68</v>
      </c>
    </row>
    <row r="73" spans="1:5" ht="15">
      <c r="A73" s="6">
        <v>15</v>
      </c>
      <c r="B73" s="6" t="str">
        <f t="shared" si="8"/>
        <v>Christian Bordier</v>
      </c>
      <c r="C73" s="6" t="str">
        <f t="shared" si="9"/>
        <v>France</v>
      </c>
      <c r="D73" s="22">
        <f>VLOOKUP(A73,'Master List Men'!A:S,15,FALSE)</f>
        <v>0</v>
      </c>
      <c r="E73" s="6">
        <f t="shared" si="10"/>
        <v>68</v>
      </c>
    </row>
    <row r="74" spans="1:5" ht="15">
      <c r="A74" s="6">
        <v>16</v>
      </c>
      <c r="B74" s="6" t="str">
        <f t="shared" si="8"/>
        <v>Christian Thiel</v>
      </c>
      <c r="C74" s="6" t="str">
        <f t="shared" si="9"/>
        <v>Germany</v>
      </c>
      <c r="D74" s="22">
        <f>VLOOKUP(A74,'Master List Men'!A:S,15,FALSE)</f>
        <v>0</v>
      </c>
      <c r="E74" s="6">
        <f t="shared" si="10"/>
        <v>68</v>
      </c>
    </row>
    <row r="75" spans="1:5" ht="15">
      <c r="A75" s="6">
        <v>17</v>
      </c>
      <c r="B75" s="6" t="str">
        <f t="shared" si="8"/>
        <v>Christophe de Félices</v>
      </c>
      <c r="C75" s="6" t="str">
        <f t="shared" si="9"/>
        <v>France</v>
      </c>
      <c r="D75" s="22">
        <f>VLOOKUP(A75,'Master List Men'!A:S,15,FALSE)</f>
        <v>0</v>
      </c>
      <c r="E75" s="6">
        <f t="shared" si="10"/>
        <v>68</v>
      </c>
    </row>
    <row r="76" spans="1:5" ht="15">
      <c r="A76" s="6">
        <v>21</v>
      </c>
      <c r="B76" s="6" t="str">
        <f t="shared" si="8"/>
        <v>Dan Pegg</v>
      </c>
      <c r="C76" s="6" t="str">
        <f t="shared" si="9"/>
        <v>USA</v>
      </c>
      <c r="D76" s="22">
        <f>VLOOKUP(A76,'Master List Men'!A:S,15,FALSE)</f>
        <v>0</v>
      </c>
      <c r="E76" s="6">
        <f t="shared" si="10"/>
        <v>68</v>
      </c>
    </row>
    <row r="77" spans="1:5" ht="15">
      <c r="A77" s="6">
        <v>22</v>
      </c>
      <c r="B77" s="6" t="str">
        <f t="shared" si="8"/>
        <v>Daniel Goodrum</v>
      </c>
      <c r="C77" s="6" t="str">
        <f t="shared" si="9"/>
        <v>UK</v>
      </c>
      <c r="D77" s="22">
        <f>VLOOKUP(A77,'Master List Men'!A:S,15,FALSE)</f>
        <v>0</v>
      </c>
      <c r="E77" s="6">
        <f t="shared" si="10"/>
        <v>68</v>
      </c>
    </row>
    <row r="78" spans="1:5" ht="15">
      <c r="A78" s="6">
        <v>24</v>
      </c>
      <c r="B78" s="6" t="str">
        <f t="shared" si="8"/>
        <v>Danny Bear Thomas</v>
      </c>
      <c r="C78" s="6" t="str">
        <f t="shared" si="9"/>
        <v>UK</v>
      </c>
      <c r="D78" s="22">
        <f>VLOOKUP(A78,'Master List Men'!A:S,15,FALSE)</f>
        <v>0</v>
      </c>
      <c r="E78" s="6">
        <f t="shared" si="10"/>
        <v>68</v>
      </c>
    </row>
    <row r="79" spans="1:5" ht="15">
      <c r="A79" s="6">
        <v>25</v>
      </c>
      <c r="B79" s="6" t="str">
        <f t="shared" si="8"/>
        <v>Dave Aldridge</v>
      </c>
      <c r="C79" s="6" t="str">
        <f t="shared" si="9"/>
        <v>UK</v>
      </c>
      <c r="D79" s="22">
        <f>VLOOKUP(A79,'Master List Men'!A:S,15,FALSE)</f>
        <v>0</v>
      </c>
      <c r="E79" s="6">
        <f t="shared" si="10"/>
        <v>68</v>
      </c>
    </row>
    <row r="80" spans="1:5" ht="15">
      <c r="A80" s="6">
        <v>27</v>
      </c>
      <c r="B80" s="6" t="str">
        <f t="shared" si="8"/>
        <v>Etienne Morineau</v>
      </c>
      <c r="C80" s="6" t="str">
        <f t="shared" si="9"/>
        <v>France</v>
      </c>
      <c r="D80" s="22">
        <f>VLOOKUP(A80,'Master List Men'!A:S,15,FALSE)</f>
        <v>0</v>
      </c>
      <c r="E80" s="6">
        <f t="shared" si="10"/>
        <v>68</v>
      </c>
    </row>
    <row r="81" spans="1:5" ht="15">
      <c r="A81" s="6">
        <v>28</v>
      </c>
      <c r="B81" s="6" t="str">
        <f t="shared" si="8"/>
        <v>Frank Fingerhut</v>
      </c>
      <c r="C81" s="6" t="str">
        <f t="shared" si="9"/>
        <v>Germany</v>
      </c>
      <c r="D81" s="22">
        <f>VLOOKUP(A81,'Master List Men'!A:S,15,FALSE)</f>
        <v>0</v>
      </c>
      <c r="E81" s="6">
        <f t="shared" si="10"/>
        <v>68</v>
      </c>
    </row>
    <row r="82" spans="1:5" ht="15">
      <c r="A82" s="6">
        <v>29</v>
      </c>
      <c r="B82" s="6" t="str">
        <f t="shared" si="8"/>
        <v>Frank Salonius</v>
      </c>
      <c r="C82" s="6" t="str">
        <f t="shared" si="9"/>
        <v>Finland</v>
      </c>
      <c r="D82" s="22">
        <f>VLOOKUP(A82,'Master List Men'!A:S,15,FALSE)</f>
        <v>0</v>
      </c>
      <c r="E82" s="6">
        <f t="shared" si="10"/>
        <v>68</v>
      </c>
    </row>
    <row r="83" spans="1:5" ht="15">
      <c r="A83" s="6">
        <v>31</v>
      </c>
      <c r="B83" s="6" t="str">
        <f t="shared" si="8"/>
        <v>Fredrik Persson</v>
      </c>
      <c r="C83" s="6" t="str">
        <f t="shared" si="9"/>
        <v>Sweden</v>
      </c>
      <c r="D83" s="22">
        <f>VLOOKUP(A83,'Master List Men'!A:S,15,FALSE)</f>
        <v>0</v>
      </c>
      <c r="E83" s="6">
        <f t="shared" si="10"/>
        <v>68</v>
      </c>
    </row>
    <row r="84" spans="1:5" ht="15">
      <c r="A84" s="6">
        <v>34</v>
      </c>
      <c r="B84" s="6" t="str">
        <f t="shared" si="8"/>
        <v>George Binning</v>
      </c>
      <c r="C84" s="6" t="str">
        <f t="shared" si="9"/>
        <v>UK</v>
      </c>
      <c r="D84" s="22">
        <f>VLOOKUP(A84,'Master List Men'!A:S,15,FALSE)</f>
        <v>0</v>
      </c>
      <c r="E84" s="6">
        <f t="shared" si="10"/>
        <v>68</v>
      </c>
    </row>
    <row r="85" spans="1:5" ht="15">
      <c r="A85" s="6">
        <v>35</v>
      </c>
      <c r="B85" s="6" t="str">
        <f t="shared" si="8"/>
        <v>George Leeming</v>
      </c>
      <c r="C85" s="6" t="str">
        <f t="shared" si="9"/>
        <v>UK</v>
      </c>
      <c r="D85" s="22">
        <f>VLOOKUP(A85,'Master List Men'!A:S,15,FALSE)</f>
        <v>0</v>
      </c>
      <c r="E85" s="6">
        <f t="shared" si="10"/>
        <v>68</v>
      </c>
    </row>
    <row r="86" spans="1:5" ht="15">
      <c r="A86" s="6">
        <v>36</v>
      </c>
      <c r="B86" s="6" t="str">
        <f t="shared" si="8"/>
        <v>Georges Cuvillier</v>
      </c>
      <c r="C86" s="6" t="str">
        <f t="shared" si="9"/>
        <v>Belgium</v>
      </c>
      <c r="D86" s="22">
        <f>VLOOKUP(A86,'Master List Men'!A:S,15,FALSE)</f>
        <v>0</v>
      </c>
      <c r="E86" s="6">
        <f t="shared" si="10"/>
        <v>68</v>
      </c>
    </row>
    <row r="87" spans="1:5" ht="15">
      <c r="A87" s="6">
        <v>37</v>
      </c>
      <c r="B87" s="6" t="str">
        <f t="shared" si="8"/>
        <v>Graham Monkman</v>
      </c>
      <c r="C87" s="6" t="str">
        <f t="shared" si="9"/>
        <v>UK</v>
      </c>
      <c r="D87" s="22">
        <f>VLOOKUP(A87,'Master List Men'!A:S,15,FALSE)</f>
        <v>0</v>
      </c>
      <c r="E87" s="6">
        <f t="shared" si="10"/>
        <v>68</v>
      </c>
    </row>
    <row r="88" spans="1:5" ht="15">
      <c r="A88" s="6">
        <v>41</v>
      </c>
      <c r="B88" s="6" t="str">
        <f t="shared" si="8"/>
        <v>Jean-Yves Gautier</v>
      </c>
      <c r="C88" s="6" t="str">
        <f t="shared" si="9"/>
        <v>France</v>
      </c>
      <c r="D88" s="22">
        <f>VLOOKUP(A88,'Master List Men'!A:S,15,FALSE)</f>
        <v>0</v>
      </c>
      <c r="E88" s="6">
        <f t="shared" si="10"/>
        <v>68</v>
      </c>
    </row>
    <row r="89" spans="1:5" ht="15">
      <c r="A89" s="6">
        <v>42</v>
      </c>
      <c r="B89" s="6" t="str">
        <f t="shared" si="8"/>
        <v>Jesse Eng</v>
      </c>
      <c r="C89" s="6" t="str">
        <f t="shared" si="9"/>
        <v>USA</v>
      </c>
      <c r="D89" s="22">
        <f>VLOOKUP(A89,'Master List Men'!A:S,15,FALSE)</f>
        <v>0</v>
      </c>
      <c r="E89" s="6">
        <f t="shared" si="10"/>
        <v>68</v>
      </c>
    </row>
    <row r="90" spans="1:5" ht="15">
      <c r="A90" s="6">
        <v>45</v>
      </c>
      <c r="B90" s="6" t="str">
        <f t="shared" si="8"/>
        <v>John Taylor</v>
      </c>
      <c r="C90" s="6" t="str">
        <f t="shared" si="9"/>
        <v>UK</v>
      </c>
      <c r="D90" s="22">
        <f>VLOOKUP(A90,'Master List Men'!A:S,15,FALSE)</f>
        <v>0</v>
      </c>
      <c r="E90" s="6">
        <f t="shared" si="10"/>
        <v>68</v>
      </c>
    </row>
    <row r="91" spans="1:5" ht="15">
      <c r="A91" s="6">
        <v>47</v>
      </c>
      <c r="B91" s="6" t="str">
        <f t="shared" si="8"/>
        <v>Kari Salonius</v>
      </c>
      <c r="C91" s="6" t="str">
        <f t="shared" si="9"/>
        <v>Finland</v>
      </c>
      <c r="D91" s="22">
        <f>VLOOKUP(A91,'Master List Men'!A:S,15,FALSE)</f>
        <v>0</v>
      </c>
      <c r="E91" s="6">
        <f t="shared" si="10"/>
        <v>68</v>
      </c>
    </row>
    <row r="92" spans="1:5" ht="15">
      <c r="A92" s="6">
        <v>52</v>
      </c>
      <c r="B92" s="6" t="str">
        <f t="shared" si="8"/>
        <v>Ludovic Jezequel</v>
      </c>
      <c r="C92" s="6" t="str">
        <f t="shared" si="9"/>
        <v>France</v>
      </c>
      <c r="D92" s="22">
        <f>VLOOKUP(A92,'Master List Men'!A:S,15,FALSE)</f>
        <v>0</v>
      </c>
      <c r="E92" s="6">
        <f t="shared" si="10"/>
        <v>68</v>
      </c>
    </row>
    <row r="93" spans="1:5" ht="15">
      <c r="A93" s="6">
        <v>53</v>
      </c>
      <c r="B93" s="6" t="str">
        <f t="shared" si="8"/>
        <v>Marcus Pehart</v>
      </c>
      <c r="C93" s="6" t="str">
        <f t="shared" si="9"/>
        <v>Sweden</v>
      </c>
      <c r="D93" s="22">
        <f>VLOOKUP(A93,'Master List Men'!A:S,15,FALSE)</f>
        <v>0</v>
      </c>
      <c r="E93" s="6">
        <f t="shared" si="10"/>
        <v>68</v>
      </c>
    </row>
    <row r="94" spans="1:5" ht="15">
      <c r="A94" s="6">
        <v>54</v>
      </c>
      <c r="B94" s="6" t="str">
        <f t="shared" si="8"/>
        <v>Mark Bond</v>
      </c>
      <c r="C94" s="6" t="str">
        <f t="shared" si="9"/>
        <v>UK</v>
      </c>
      <c r="D94" s="22">
        <f>VLOOKUP(A94,'Master List Men'!A:S,15,FALSE)</f>
        <v>0</v>
      </c>
      <c r="E94" s="6">
        <f t="shared" si="10"/>
        <v>68</v>
      </c>
    </row>
    <row r="95" spans="1:5" ht="15">
      <c r="A95" s="6">
        <v>60</v>
      </c>
      <c r="B95" s="6" t="str">
        <f t="shared" si="8"/>
        <v>Michael Abberton</v>
      </c>
      <c r="C95" s="6" t="str">
        <f t="shared" si="9"/>
        <v>UK</v>
      </c>
      <c r="D95" s="22">
        <f>VLOOKUP(A95,'Master List Men'!A:S,15,FALSE)</f>
        <v>0</v>
      </c>
      <c r="E95" s="6">
        <f t="shared" si="10"/>
        <v>68</v>
      </c>
    </row>
    <row r="96" spans="1:5" ht="15">
      <c r="A96" s="6">
        <v>61</v>
      </c>
      <c r="B96" s="6" t="str">
        <f t="shared" si="8"/>
        <v>Mikey Atkins</v>
      </c>
      <c r="C96" s="6" t="str">
        <f t="shared" si="9"/>
        <v>UK</v>
      </c>
      <c r="D96" s="22">
        <f>VLOOKUP(A96,'Master List Men'!A:S,15,FALSE)</f>
        <v>0</v>
      </c>
      <c r="E96" s="6">
        <f t="shared" si="10"/>
        <v>68</v>
      </c>
    </row>
    <row r="97" spans="1:5" ht="15">
      <c r="A97" s="6">
        <v>64</v>
      </c>
      <c r="B97" s="6" t="str">
        <f t="shared" ref="B97:B114" si="11">VLOOKUP(A97,MasterMen,2,FALSE)</f>
        <v>Neville Oldroyd</v>
      </c>
      <c r="C97" s="6" t="str">
        <f t="shared" ref="C97:C114" si="12">VLOOKUP(A97,MasterMen,3,FALSE)</f>
        <v>UK</v>
      </c>
      <c r="D97" s="22">
        <f>VLOOKUP(A97,'Master List Men'!A:S,15,FALSE)</f>
        <v>0</v>
      </c>
      <c r="E97" s="6">
        <f t="shared" si="10"/>
        <v>68</v>
      </c>
    </row>
    <row r="98" spans="1:5" ht="15">
      <c r="A98" s="6">
        <v>71</v>
      </c>
      <c r="B98" s="6" t="str">
        <f t="shared" si="11"/>
        <v>Paul Robinson</v>
      </c>
      <c r="C98" s="6" t="str">
        <f t="shared" si="12"/>
        <v>UK</v>
      </c>
      <c r="D98" s="22">
        <f>VLOOKUP(A98,'Master List Men'!A:S,15,FALSE)</f>
        <v>0</v>
      </c>
      <c r="E98" s="6">
        <f t="shared" si="10"/>
        <v>68</v>
      </c>
    </row>
    <row r="99" spans="1:5" ht="15">
      <c r="A99" s="6">
        <v>72</v>
      </c>
      <c r="B99" s="6" t="str">
        <f t="shared" si="11"/>
        <v>Paul Simpkins</v>
      </c>
      <c r="C99" s="6" t="str">
        <f t="shared" si="12"/>
        <v>UK</v>
      </c>
      <c r="D99" s="22">
        <f>VLOOKUP(A99,'Master List Men'!A:S,15,FALSE)</f>
        <v>0</v>
      </c>
      <c r="E99" s="6">
        <f t="shared" ref="E99:E130" si="13">RANK(D99,D:D)</f>
        <v>68</v>
      </c>
    </row>
    <row r="100" spans="1:5" ht="15">
      <c r="A100" s="6">
        <v>73</v>
      </c>
      <c r="B100" s="6" t="str">
        <f t="shared" si="11"/>
        <v>Paul Swain</v>
      </c>
      <c r="C100" s="6" t="str">
        <f t="shared" si="12"/>
        <v>UK</v>
      </c>
      <c r="D100" s="22">
        <f>VLOOKUP(A100,'Master List Men'!A:S,15,FALSE)</f>
        <v>0</v>
      </c>
      <c r="E100" s="6">
        <f t="shared" si="13"/>
        <v>68</v>
      </c>
    </row>
    <row r="101" spans="1:5" ht="15">
      <c r="A101" s="6">
        <v>76</v>
      </c>
      <c r="B101" s="6" t="str">
        <f t="shared" si="11"/>
        <v>Peter Wear</v>
      </c>
      <c r="C101" s="6" t="str">
        <f t="shared" si="12"/>
        <v>UK</v>
      </c>
      <c r="D101" s="22">
        <f>VLOOKUP(A101,'Master List Men'!A:S,15,FALSE)</f>
        <v>0</v>
      </c>
      <c r="E101" s="6">
        <f t="shared" si="13"/>
        <v>68</v>
      </c>
    </row>
    <row r="102" spans="1:5" ht="15">
      <c r="A102" s="6">
        <v>78</v>
      </c>
      <c r="B102" s="6" t="str">
        <f t="shared" si="11"/>
        <v>Pierre Cazoulat</v>
      </c>
      <c r="C102" s="6" t="str">
        <f t="shared" si="12"/>
        <v>France</v>
      </c>
      <c r="D102" s="22">
        <f>VLOOKUP(A102,'Master List Men'!A:S,15,FALSE)</f>
        <v>0</v>
      </c>
      <c r="E102" s="6">
        <f t="shared" si="13"/>
        <v>68</v>
      </c>
    </row>
    <row r="103" spans="1:5" ht="15">
      <c r="A103" s="6">
        <v>79</v>
      </c>
      <c r="B103" s="6" t="str">
        <f t="shared" si="11"/>
        <v>Raphael Hue</v>
      </c>
      <c r="C103" s="6" t="str">
        <f t="shared" si="12"/>
        <v>France</v>
      </c>
      <c r="D103" s="22">
        <f>VLOOKUP(A103,'Master List Men'!A:S,15,FALSE)</f>
        <v>0</v>
      </c>
      <c r="E103" s="6">
        <f t="shared" si="13"/>
        <v>68</v>
      </c>
    </row>
    <row r="104" spans="1:5" ht="15">
      <c r="A104" s="6">
        <v>80</v>
      </c>
      <c r="B104" s="6" t="str">
        <f t="shared" si="11"/>
        <v>Richard Eisinger</v>
      </c>
      <c r="C104" s="6" t="str">
        <f t="shared" si="12"/>
        <v>UK</v>
      </c>
      <c r="D104" s="22">
        <f>VLOOKUP(A104,'Master List Men'!A:S,15,FALSE)</f>
        <v>0</v>
      </c>
      <c r="E104" s="6">
        <f t="shared" si="13"/>
        <v>68</v>
      </c>
    </row>
    <row r="105" spans="1:5" ht="15">
      <c r="A105" s="6">
        <v>81</v>
      </c>
      <c r="B105" s="6" t="str">
        <f t="shared" si="11"/>
        <v>Richard Loxton</v>
      </c>
      <c r="C105" s="6" t="str">
        <f t="shared" si="12"/>
        <v>UK</v>
      </c>
      <c r="D105" s="22">
        <f>VLOOKUP(A105,'Master List Men'!A:S,15,FALSE)</f>
        <v>0</v>
      </c>
      <c r="E105" s="6">
        <f t="shared" si="13"/>
        <v>68</v>
      </c>
    </row>
    <row r="106" spans="1:5" ht="15">
      <c r="A106" s="6">
        <v>82</v>
      </c>
      <c r="B106" s="6" t="str">
        <f t="shared" si="11"/>
        <v>Richard Sunderland</v>
      </c>
      <c r="C106" s="6" t="str">
        <f t="shared" si="12"/>
        <v>UK</v>
      </c>
      <c r="D106" s="22">
        <f>VLOOKUP(A106,'Master List Men'!A:S,15,FALSE)</f>
        <v>0</v>
      </c>
      <c r="E106" s="6">
        <f t="shared" si="13"/>
        <v>68</v>
      </c>
    </row>
    <row r="107" spans="1:5" ht="15">
      <c r="A107" s="6">
        <v>83</v>
      </c>
      <c r="B107" s="6" t="str">
        <f t="shared" si="11"/>
        <v>Rick Brister</v>
      </c>
      <c r="C107" s="6" t="str">
        <f t="shared" si="12"/>
        <v>UK</v>
      </c>
      <c r="D107" s="22">
        <f>VLOOKUP(A107,'Master List Men'!A:S,15,FALSE)</f>
        <v>0</v>
      </c>
      <c r="E107" s="6">
        <f t="shared" si="13"/>
        <v>68</v>
      </c>
    </row>
    <row r="108" spans="1:5" ht="15">
      <c r="A108" s="6">
        <v>84</v>
      </c>
      <c r="B108" s="6" t="str">
        <f t="shared" si="11"/>
        <v>Rick Lemberg</v>
      </c>
      <c r="C108" s="6" t="str">
        <f t="shared" si="12"/>
        <v>USA</v>
      </c>
      <c r="D108" s="22">
        <f>VLOOKUP(A108,'Master List Men'!A:S,15,FALSE)</f>
        <v>7</v>
      </c>
      <c r="E108" s="6">
        <f t="shared" si="13"/>
        <v>50</v>
      </c>
    </row>
    <row r="109" spans="1:5" ht="15">
      <c r="A109" s="6">
        <v>85</v>
      </c>
      <c r="B109" s="6" t="str">
        <f t="shared" si="11"/>
        <v>Roger Arnay</v>
      </c>
      <c r="C109" s="6" t="str">
        <f t="shared" si="12"/>
        <v>UK</v>
      </c>
      <c r="D109" s="22">
        <f>VLOOKUP(A109,'Master List Men'!A:S,15,FALSE)</f>
        <v>0</v>
      </c>
      <c r="E109" s="6">
        <f t="shared" si="13"/>
        <v>68</v>
      </c>
    </row>
    <row r="110" spans="1:5" ht="15">
      <c r="A110" s="6">
        <v>89</v>
      </c>
      <c r="B110" s="6" t="str">
        <f t="shared" si="11"/>
        <v>Ron Thomas</v>
      </c>
      <c r="C110" s="6" t="str">
        <f t="shared" si="12"/>
        <v>USA</v>
      </c>
      <c r="D110" s="22">
        <f>VLOOKUP(A110,'Master List Men'!A:S,15,FALSE)</f>
        <v>0</v>
      </c>
      <c r="E110" s="6">
        <f t="shared" si="13"/>
        <v>68</v>
      </c>
    </row>
    <row r="111" spans="1:5" ht="15">
      <c r="A111" s="6">
        <v>92</v>
      </c>
      <c r="B111" s="6" t="str">
        <f t="shared" si="11"/>
        <v>Stu Lindsey</v>
      </c>
      <c r="C111" s="6" t="str">
        <f t="shared" si="12"/>
        <v>UK</v>
      </c>
      <c r="D111" s="22">
        <f>VLOOKUP(A111,'Master List Men'!A:S,15,FALSE)</f>
        <v>0</v>
      </c>
      <c r="E111" s="6">
        <f t="shared" si="13"/>
        <v>68</v>
      </c>
    </row>
    <row r="112" spans="1:5" ht="15">
      <c r="A112" s="6">
        <v>94</v>
      </c>
      <c r="B112" s="6" t="str">
        <f t="shared" si="11"/>
        <v>Tim Ignatov</v>
      </c>
      <c r="C112" s="6" t="str">
        <f t="shared" si="12"/>
        <v>UK</v>
      </c>
      <c r="D112" s="22">
        <f>VLOOKUP(A112,'Master List Men'!A:S,15,FALSE)</f>
        <v>0</v>
      </c>
      <c r="E112" s="6">
        <f t="shared" si="13"/>
        <v>68</v>
      </c>
    </row>
    <row r="113" spans="1:5" ht="15">
      <c r="A113" s="6">
        <v>96</v>
      </c>
      <c r="B113" s="6" t="str">
        <f t="shared" si="11"/>
        <v>Viktor Latanskiy</v>
      </c>
      <c r="C113" s="6" t="str">
        <f t="shared" si="12"/>
        <v>Russia</v>
      </c>
      <c r="D113" s="22">
        <f>VLOOKUP(A113,'Master List Men'!A:S,15,FALSE)</f>
        <v>0</v>
      </c>
      <c r="E113" s="6">
        <f t="shared" si="13"/>
        <v>68</v>
      </c>
    </row>
    <row r="114" spans="1:5" ht="15">
      <c r="A114" s="6">
        <v>99</v>
      </c>
      <c r="B114" s="6" t="str">
        <f t="shared" si="11"/>
        <v>Yannick Anthoine</v>
      </c>
      <c r="C114" s="6" t="str">
        <f t="shared" si="12"/>
        <v>France</v>
      </c>
      <c r="D114" s="22">
        <f>VLOOKUP(A114,'Master List Men'!A:S,15,FALSE)</f>
        <v>0</v>
      </c>
      <c r="E114" s="6">
        <f t="shared" si="13"/>
        <v>68</v>
      </c>
    </row>
    <row r="115" spans="1:5" ht="15">
      <c r="A115" s="6">
        <v>100</v>
      </c>
      <c r="B115" s="6" t="str">
        <f t="shared" ref="B115:B134" si="14">VLOOKUP(A115,MasterWomen,2,FALSE)</f>
        <v>Anna Krzheminskaia</v>
      </c>
      <c r="C115" s="6" t="str">
        <f t="shared" ref="C115:C134" si="15">VLOOKUP(A115,MasterWomen,3,FALSE)</f>
        <v>Russia</v>
      </c>
      <c r="D115" s="22">
        <f>VLOOKUP(A115,'Master List Women'!A:R,15,FALSE)</f>
        <v>0</v>
      </c>
      <c r="E115" s="6">
        <f t="shared" si="13"/>
        <v>68</v>
      </c>
    </row>
    <row r="116" spans="1:5" ht="15">
      <c r="A116" s="6">
        <v>101</v>
      </c>
      <c r="B116" s="6" t="str">
        <f t="shared" si="14"/>
        <v>Anna Velikaya</v>
      </c>
      <c r="C116" s="6" t="str">
        <f t="shared" si="15"/>
        <v>Russia</v>
      </c>
      <c r="D116" s="22">
        <f>VLOOKUP(A116,'Master List Women'!A:R,15,FALSE)</f>
        <v>0</v>
      </c>
      <c r="E116" s="6">
        <f t="shared" si="13"/>
        <v>68</v>
      </c>
    </row>
    <row r="117" spans="1:5" ht="15">
      <c r="A117" s="6">
        <v>103</v>
      </c>
      <c r="B117" s="6" t="str">
        <f t="shared" si="14"/>
        <v>Daniela Meyer-Speicher</v>
      </c>
      <c r="C117" s="6" t="str">
        <f t="shared" si="15"/>
        <v>France</v>
      </c>
      <c r="D117" s="22">
        <f>VLOOKUP(A117,'Master List Women'!A:R,15,FALSE)</f>
        <v>7</v>
      </c>
      <c r="E117" s="6">
        <f t="shared" si="13"/>
        <v>50</v>
      </c>
    </row>
    <row r="118" spans="1:5" ht="15">
      <c r="A118" s="6">
        <v>104</v>
      </c>
      <c r="B118" s="6" t="str">
        <f t="shared" si="14"/>
        <v>Irina Khotsenko</v>
      </c>
      <c r="C118" s="6" t="str">
        <f t="shared" si="15"/>
        <v>Russia</v>
      </c>
      <c r="D118" s="22">
        <f>VLOOKUP(A118,'Master List Women'!A:R,15,FALSE)</f>
        <v>0</v>
      </c>
      <c r="E118" s="6">
        <f t="shared" si="13"/>
        <v>68</v>
      </c>
    </row>
    <row r="119" spans="1:5" ht="15">
      <c r="A119" s="6">
        <v>106</v>
      </c>
      <c r="B119" s="6" t="str">
        <f t="shared" si="14"/>
        <v>Jacqueline Boof</v>
      </c>
      <c r="C119" s="6" t="str">
        <f t="shared" si="15"/>
        <v>France</v>
      </c>
      <c r="D119" s="22">
        <f>VLOOKUP(A119,'Master List Women'!A:R,15,FALSE)</f>
        <v>0</v>
      </c>
      <c r="E119" s="6">
        <f t="shared" si="13"/>
        <v>68</v>
      </c>
    </row>
    <row r="120" spans="1:5" ht="15">
      <c r="A120" s="6">
        <v>107</v>
      </c>
      <c r="B120" s="6" t="str">
        <f t="shared" si="14"/>
        <v>Josselin Paille</v>
      </c>
      <c r="C120" s="6" t="str">
        <f t="shared" si="15"/>
        <v>France</v>
      </c>
      <c r="D120" s="22">
        <f>VLOOKUP(A120,'Master List Women'!A:R,15,FALSE)</f>
        <v>0</v>
      </c>
      <c r="E120" s="6">
        <f t="shared" si="13"/>
        <v>68</v>
      </c>
    </row>
    <row r="121" spans="1:5" ht="15">
      <c r="A121" s="6">
        <v>108</v>
      </c>
      <c r="B121" s="6" t="str">
        <f t="shared" si="14"/>
        <v>Karin Thor</v>
      </c>
      <c r="C121" s="6" t="str">
        <f t="shared" si="15"/>
        <v>Sweden</v>
      </c>
      <c r="D121" s="22">
        <f>VLOOKUP(A121,'Master List Women'!A:R,15,FALSE)</f>
        <v>2</v>
      </c>
      <c r="E121" s="6">
        <f t="shared" si="13"/>
        <v>64</v>
      </c>
    </row>
    <row r="122" spans="1:5" ht="15">
      <c r="A122" s="6">
        <v>109</v>
      </c>
      <c r="B122" s="6" t="str">
        <f t="shared" si="14"/>
        <v>Kate Bygrave</v>
      </c>
      <c r="C122" s="6" t="str">
        <f t="shared" si="15"/>
        <v>UK</v>
      </c>
      <c r="D122" s="22">
        <f>VLOOKUP(A122,'Master List Women'!A:R,15,FALSE)</f>
        <v>0</v>
      </c>
      <c r="E122" s="6">
        <f t="shared" si="13"/>
        <v>68</v>
      </c>
    </row>
    <row r="123" spans="1:5" ht="15">
      <c r="A123" s="6">
        <v>110</v>
      </c>
      <c r="B123" s="6" t="str">
        <f t="shared" si="14"/>
        <v>Kate Medley</v>
      </c>
      <c r="C123" s="6" t="str">
        <f t="shared" si="15"/>
        <v>UK</v>
      </c>
      <c r="D123" s="22">
        <f>VLOOKUP(A123,'Master List Women'!A:R,15,FALSE)</f>
        <v>0</v>
      </c>
      <c r="E123" s="6">
        <f t="shared" si="13"/>
        <v>68</v>
      </c>
    </row>
    <row r="124" spans="1:5" ht="15">
      <c r="A124" s="6">
        <v>111</v>
      </c>
      <c r="B124" s="6" t="str">
        <f t="shared" si="14"/>
        <v>Larisa Davydova</v>
      </c>
      <c r="C124" s="6" t="str">
        <f t="shared" si="15"/>
        <v>Russia</v>
      </c>
      <c r="D124" s="22">
        <f>VLOOKUP(A124,'Master List Women'!A:R,15,FALSE)</f>
        <v>0</v>
      </c>
      <c r="E124" s="6">
        <f t="shared" si="13"/>
        <v>68</v>
      </c>
    </row>
    <row r="125" spans="1:5" ht="15">
      <c r="A125" s="6">
        <v>113</v>
      </c>
      <c r="B125" s="6" t="str">
        <f t="shared" si="14"/>
        <v>Lou Guilbert</v>
      </c>
      <c r="C125" s="6" t="str">
        <f t="shared" si="15"/>
        <v>France</v>
      </c>
      <c r="D125" s="22">
        <f>VLOOKUP(A125,'Master List Women'!A:R,15,FALSE)</f>
        <v>0</v>
      </c>
      <c r="E125" s="6">
        <f t="shared" si="13"/>
        <v>68</v>
      </c>
    </row>
    <row r="126" spans="1:5" ht="15">
      <c r="A126" s="6">
        <v>119</v>
      </c>
      <c r="B126" s="6" t="str">
        <f t="shared" si="14"/>
        <v>Melody Cuenca</v>
      </c>
      <c r="C126" s="6" t="str">
        <f t="shared" si="15"/>
        <v>USA</v>
      </c>
      <c r="D126" s="22">
        <f>VLOOKUP(A126,'Master List Women'!A:R,15,FALSE)</f>
        <v>0</v>
      </c>
      <c r="E126" s="6">
        <f t="shared" si="13"/>
        <v>68</v>
      </c>
    </row>
    <row r="127" spans="1:5" ht="15">
      <c r="A127" s="6">
        <v>120</v>
      </c>
      <c r="B127" s="6" t="str">
        <f t="shared" si="14"/>
        <v>Monika Wolff</v>
      </c>
      <c r="C127" s="6" t="str">
        <f t="shared" si="15"/>
        <v>Germany</v>
      </c>
      <c r="D127" s="22">
        <f>VLOOKUP(A127,'Master List Women'!A:R,15,FALSE)</f>
        <v>0</v>
      </c>
      <c r="E127" s="6">
        <f t="shared" si="13"/>
        <v>68</v>
      </c>
    </row>
    <row r="128" spans="1:5" ht="15">
      <c r="A128" s="6">
        <v>121</v>
      </c>
      <c r="B128" s="6" t="str">
        <f t="shared" si="14"/>
        <v>Nadine Bordier</v>
      </c>
      <c r="C128" s="6" t="str">
        <f t="shared" si="15"/>
        <v>France</v>
      </c>
      <c r="D128" s="22">
        <f>VLOOKUP(A128,'Master List Women'!A:R,15,FALSE)</f>
        <v>0</v>
      </c>
      <c r="E128" s="6">
        <f t="shared" si="13"/>
        <v>68</v>
      </c>
    </row>
    <row r="129" spans="1:5" ht="15">
      <c r="A129" s="6">
        <v>123</v>
      </c>
      <c r="B129" s="6" t="str">
        <f t="shared" si="14"/>
        <v>Nataliya Dolgikh</v>
      </c>
      <c r="C129" s="6" t="str">
        <f t="shared" si="15"/>
        <v>Russia</v>
      </c>
      <c r="D129" s="22">
        <f>VLOOKUP(A129,'Master List Women'!A:R,15,FALSE)</f>
        <v>0</v>
      </c>
      <c r="E129" s="6">
        <f t="shared" si="13"/>
        <v>68</v>
      </c>
    </row>
    <row r="130" spans="1:5" ht="15">
      <c r="A130" s="6">
        <v>124</v>
      </c>
      <c r="B130" s="6" t="str">
        <f t="shared" si="14"/>
        <v>Nathalie Kuik</v>
      </c>
      <c r="C130" s="6" t="str">
        <f t="shared" si="15"/>
        <v>France</v>
      </c>
      <c r="D130" s="22">
        <f>VLOOKUP(A130,'Master List Women'!A:R,15,FALSE)</f>
        <v>0</v>
      </c>
      <c r="E130" s="6">
        <f t="shared" si="13"/>
        <v>68</v>
      </c>
    </row>
    <row r="131" spans="1:5" ht="15">
      <c r="A131" s="6">
        <v>128</v>
      </c>
      <c r="B131" s="6" t="str">
        <f t="shared" si="14"/>
        <v>Sonja Wolff</v>
      </c>
      <c r="C131" s="6" t="str">
        <f t="shared" si="15"/>
        <v>Germany</v>
      </c>
      <c r="D131" s="22">
        <f>VLOOKUP(A131,'Master List Women'!A:R,15,FALSE)</f>
        <v>4</v>
      </c>
      <c r="E131" s="6">
        <f t="shared" ref="E131:E135" si="16">RANK(D131,D:D)</f>
        <v>58</v>
      </c>
    </row>
    <row r="132" spans="1:5" ht="15">
      <c r="A132" s="6">
        <v>131</v>
      </c>
      <c r="B132" s="6" t="str">
        <f t="shared" si="14"/>
        <v>Tracy Tenny</v>
      </c>
      <c r="C132" s="6" t="str">
        <f t="shared" si="15"/>
        <v>USA</v>
      </c>
      <c r="D132" s="22">
        <f>VLOOKUP(A132,'Master List Women'!A:R,15,FALSE)</f>
        <v>0</v>
      </c>
      <c r="E132" s="6">
        <f t="shared" si="16"/>
        <v>68</v>
      </c>
    </row>
    <row r="133" spans="1:5" ht="15">
      <c r="A133" s="6">
        <v>132</v>
      </c>
      <c r="B133" s="6" t="str">
        <f t="shared" si="14"/>
        <v>Valentina Tikhacheva</v>
      </c>
      <c r="C133" s="6" t="str">
        <f t="shared" si="15"/>
        <v>Russia</v>
      </c>
      <c r="D133" s="22">
        <f>VLOOKUP(A133,'Master List Women'!A:R,15,FALSE)</f>
        <v>0</v>
      </c>
      <c r="E133" s="6">
        <f t="shared" si="16"/>
        <v>68</v>
      </c>
    </row>
    <row r="134" spans="1:5" ht="15">
      <c r="A134" s="6">
        <v>133</v>
      </c>
      <c r="B134" s="6" t="str">
        <f t="shared" si="14"/>
        <v>Vanessa Veillé</v>
      </c>
      <c r="C134" s="6" t="str">
        <f t="shared" si="15"/>
        <v>France</v>
      </c>
      <c r="D134" s="22">
        <f>VLOOKUP(A134,'Master List Women'!A:R,15,FALSE)</f>
        <v>0</v>
      </c>
      <c r="E134" s="6">
        <f t="shared" si="16"/>
        <v>68</v>
      </c>
    </row>
    <row r="135" spans="1:5" ht="15">
      <c r="A135" s="6">
        <v>200</v>
      </c>
      <c r="B135" s="6" t="str">
        <f>VLOOKUP(A135,MasterMen,2,FALSE)</f>
        <v>Martial Mauger</v>
      </c>
      <c r="C135" s="6" t="str">
        <f>VLOOKUP(A135,MasterMen,3,FALSE)</f>
        <v>France</v>
      </c>
      <c r="D135" s="22">
        <f>VLOOKUP(A135,'Master List Men'!A:S,15,FALSE)</f>
        <v>0</v>
      </c>
      <c r="E135" s="6">
        <f t="shared" si="16"/>
        <v>68</v>
      </c>
    </row>
  </sheetData>
  <autoFilter ref="A2:E135">
    <sortState ref="A3:E135">
      <sortCondition ref="E2:E135"/>
    </sortState>
  </autoFilter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zoomScale="205" zoomScaleNormal="205" zoomScalePageLayoutView="205" workbookViewId="0">
      <pane ySplit="2" topLeftCell="A3" activePane="bottomLeft" state="frozen"/>
      <selection activeCell="B92" sqref="B92"/>
      <selection pane="bottomLeft" activeCell="F1" sqref="F1"/>
    </sheetView>
  </sheetViews>
  <sheetFormatPr baseColWidth="10" defaultColWidth="8.7109375" defaultRowHeight="13" x14ac:dyDescent="0"/>
  <cols>
    <col min="1" max="1" width="5.28515625" bestFit="1" customWidth="1"/>
    <col min="2" max="2" width="20.85546875" bestFit="1" customWidth="1"/>
    <col min="3" max="3" width="9.5703125" bestFit="1" customWidth="1"/>
    <col min="4" max="4" width="7.42578125" bestFit="1" customWidth="1"/>
    <col min="5" max="5" width="7.140625" bestFit="1" customWidth="1"/>
  </cols>
  <sheetData>
    <row r="1" spans="1:5" ht="30">
      <c r="A1" s="81" t="s">
        <v>278</v>
      </c>
      <c r="B1" s="81"/>
      <c r="C1" s="81"/>
      <c r="D1" s="81"/>
      <c r="E1" s="81"/>
    </row>
    <row r="2" spans="1:5" ht="15">
      <c r="A2" s="15" t="s">
        <v>160</v>
      </c>
      <c r="B2" s="15" t="s">
        <v>163</v>
      </c>
      <c r="C2" s="15" t="s">
        <v>1</v>
      </c>
      <c r="D2" s="15" t="s">
        <v>164</v>
      </c>
      <c r="E2" s="15" t="s">
        <v>165</v>
      </c>
    </row>
    <row r="3" spans="1:5" ht="15">
      <c r="A3" s="6">
        <v>92</v>
      </c>
      <c r="B3" s="6" t="str">
        <f t="shared" ref="B3:B23" si="0">VLOOKUP(A3,MasterMen,2,FALSE)</f>
        <v>Stu Lindsey</v>
      </c>
      <c r="C3" s="6" t="str">
        <f t="shared" ref="C3:C23" si="1">VLOOKUP(A3,MasterMen,3,FALSE)</f>
        <v>UK</v>
      </c>
      <c r="D3" s="22">
        <f>VLOOKUP(A3,'Master List Men'!A:S,16,FALSE)</f>
        <v>23</v>
      </c>
      <c r="E3" s="6">
        <f t="shared" ref="E3:E34" si="2">RANK(D3,D:D)</f>
        <v>1</v>
      </c>
    </row>
    <row r="4" spans="1:5" ht="15">
      <c r="A4" s="6">
        <v>7</v>
      </c>
      <c r="B4" s="6" t="str">
        <f t="shared" si="0"/>
        <v>Artyom Dmitriev</v>
      </c>
      <c r="C4" s="6" t="str">
        <f t="shared" si="1"/>
        <v>Russia</v>
      </c>
      <c r="D4" s="22">
        <f>VLOOKUP(A4,'Master List Men'!A:S,16,FALSE)</f>
        <v>21</v>
      </c>
      <c r="E4" s="6">
        <f t="shared" si="2"/>
        <v>2</v>
      </c>
    </row>
    <row r="5" spans="1:5" ht="15">
      <c r="A5" s="6">
        <v>91</v>
      </c>
      <c r="B5" s="6" t="str">
        <f t="shared" si="0"/>
        <v>Sergey Fedosenko</v>
      </c>
      <c r="C5" s="6" t="str">
        <f t="shared" si="1"/>
        <v>Russia</v>
      </c>
      <c r="D5" s="22">
        <f>VLOOKUP(A5,'Master List Men'!A:S,16,FALSE)</f>
        <v>20</v>
      </c>
      <c r="E5" s="6">
        <f t="shared" si="2"/>
        <v>3</v>
      </c>
    </row>
    <row r="6" spans="1:5" ht="15">
      <c r="A6" s="6">
        <v>90</v>
      </c>
      <c r="B6" s="6" t="str">
        <f t="shared" si="0"/>
        <v>Bronsart Ruddy</v>
      </c>
      <c r="C6" s="6" t="str">
        <f t="shared" si="1"/>
        <v>Belgium</v>
      </c>
      <c r="D6" s="22">
        <f>VLOOKUP(A6,'Master List Men'!A:S,16,FALSE)</f>
        <v>19</v>
      </c>
      <c r="E6" s="6">
        <f t="shared" si="2"/>
        <v>4</v>
      </c>
    </row>
    <row r="7" spans="1:5" ht="15">
      <c r="A7" s="6">
        <v>62</v>
      </c>
      <c r="B7" s="6" t="str">
        <f t="shared" si="0"/>
        <v>Milan Novák</v>
      </c>
      <c r="C7" s="6" t="str">
        <f t="shared" si="1"/>
        <v>Czechia</v>
      </c>
      <c r="D7" s="22">
        <f>VLOOKUP(A7,'Master List Men'!A:S,16,FALSE)</f>
        <v>18</v>
      </c>
      <c r="E7" s="6">
        <f t="shared" si="2"/>
        <v>5</v>
      </c>
    </row>
    <row r="8" spans="1:5" ht="15">
      <c r="A8" s="6">
        <v>73</v>
      </c>
      <c r="B8" s="6" t="str">
        <f t="shared" si="0"/>
        <v>Paul Swain</v>
      </c>
      <c r="C8" s="6" t="str">
        <f t="shared" si="1"/>
        <v>UK</v>
      </c>
      <c r="D8" s="22">
        <f>VLOOKUP(A8,'Master List Men'!A:S,16,FALSE)</f>
        <v>18</v>
      </c>
      <c r="E8" s="6">
        <f t="shared" si="2"/>
        <v>5</v>
      </c>
    </row>
    <row r="9" spans="1:5" ht="15">
      <c r="A9" s="6">
        <v>18</v>
      </c>
      <c r="B9" s="6" t="str">
        <f t="shared" si="0"/>
        <v>Christophe Goetsch</v>
      </c>
      <c r="C9" s="6" t="str">
        <f t="shared" si="1"/>
        <v>France</v>
      </c>
      <c r="D9" s="22">
        <f>VLOOKUP(A9,'Master List Men'!A:S,16,FALSE)</f>
        <v>17</v>
      </c>
      <c r="E9" s="6">
        <f t="shared" si="2"/>
        <v>7</v>
      </c>
    </row>
    <row r="10" spans="1:5" ht="15">
      <c r="A10" s="6">
        <v>23</v>
      </c>
      <c r="B10" s="6" t="str">
        <f t="shared" si="0"/>
        <v>Danila Kharkov</v>
      </c>
      <c r="C10" s="6" t="str">
        <f t="shared" si="1"/>
        <v>Russia</v>
      </c>
      <c r="D10" s="22">
        <f>VLOOKUP(A10,'Master List Men'!A:S,16,FALSE)</f>
        <v>17</v>
      </c>
      <c r="E10" s="6">
        <f t="shared" si="2"/>
        <v>7</v>
      </c>
    </row>
    <row r="11" spans="1:5" ht="15">
      <c r="A11" s="6">
        <v>5</v>
      </c>
      <c r="B11" s="6" t="str">
        <f t="shared" si="0"/>
        <v>Albert Ayupov</v>
      </c>
      <c r="C11" s="6" t="str">
        <f t="shared" si="1"/>
        <v>Russia</v>
      </c>
      <c r="D11" s="22">
        <f>VLOOKUP(A11,'Master List Men'!A:S,16,FALSE)</f>
        <v>16</v>
      </c>
      <c r="E11" s="6">
        <f t="shared" si="2"/>
        <v>9</v>
      </c>
    </row>
    <row r="12" spans="1:5" ht="15">
      <c r="A12" s="6">
        <v>32</v>
      </c>
      <c r="B12" s="6" t="str">
        <f t="shared" si="0"/>
        <v>Gaetan Freydt-Drouan</v>
      </c>
      <c r="C12" s="6" t="str">
        <f t="shared" si="1"/>
        <v>France</v>
      </c>
      <c r="D12" s="22">
        <f>VLOOKUP(A12,'Master List Men'!A:S,16,FALSE)</f>
        <v>16</v>
      </c>
      <c r="E12" s="6">
        <f t="shared" si="2"/>
        <v>9</v>
      </c>
    </row>
    <row r="13" spans="1:5" ht="15">
      <c r="A13" s="6">
        <v>53</v>
      </c>
      <c r="B13" s="6" t="str">
        <f t="shared" si="0"/>
        <v>Marcus Pehart</v>
      </c>
      <c r="C13" s="6" t="str">
        <f t="shared" si="1"/>
        <v>Sweden</v>
      </c>
      <c r="D13" s="22">
        <f>VLOOKUP(A13,'Master List Men'!A:S,16,FALSE)</f>
        <v>15</v>
      </c>
      <c r="E13" s="6">
        <f t="shared" si="2"/>
        <v>11</v>
      </c>
    </row>
    <row r="14" spans="1:5" ht="15">
      <c r="A14" s="6">
        <v>70</v>
      </c>
      <c r="B14" s="6" t="str">
        <f t="shared" si="0"/>
        <v>Paul Maccarone</v>
      </c>
      <c r="C14" s="6" t="str">
        <f t="shared" si="1"/>
        <v>USA</v>
      </c>
      <c r="D14" s="22">
        <f>VLOOKUP(A14,'Master List Men'!A:S,16,FALSE)</f>
        <v>15</v>
      </c>
      <c r="E14" s="6">
        <f t="shared" si="2"/>
        <v>11</v>
      </c>
    </row>
    <row r="15" spans="1:5" ht="15">
      <c r="A15" s="6">
        <v>20</v>
      </c>
      <c r="B15" s="6" t="str">
        <f t="shared" si="0"/>
        <v>Christopher Miller</v>
      </c>
      <c r="C15" s="6" t="str">
        <f t="shared" si="1"/>
        <v>USA</v>
      </c>
      <c r="D15" s="22">
        <f>VLOOKUP(A15,'Master List Men'!A:S,16,FALSE)</f>
        <v>14</v>
      </c>
      <c r="E15" s="6">
        <f t="shared" si="2"/>
        <v>13</v>
      </c>
    </row>
    <row r="16" spans="1:5" ht="15">
      <c r="A16" s="6">
        <v>26</v>
      </c>
      <c r="B16" s="6" t="str">
        <f t="shared" si="0"/>
        <v>David Soyer</v>
      </c>
      <c r="C16" s="6" t="str">
        <f t="shared" si="1"/>
        <v>France</v>
      </c>
      <c r="D16" s="22">
        <f>VLOOKUP(A16,'Master List Men'!A:S,16,FALSE)</f>
        <v>14</v>
      </c>
      <c r="E16" s="6">
        <f t="shared" si="2"/>
        <v>13</v>
      </c>
    </row>
    <row r="17" spans="1:5" ht="15">
      <c r="A17" s="6">
        <v>55</v>
      </c>
      <c r="B17" s="6" t="str">
        <f t="shared" si="0"/>
        <v>Mark Lee</v>
      </c>
      <c r="C17" s="6" t="str">
        <f t="shared" si="1"/>
        <v>UK</v>
      </c>
      <c r="D17" s="22">
        <f>VLOOKUP(A17,'Master List Men'!A:S,16,FALSE)</f>
        <v>14</v>
      </c>
      <c r="E17" s="6">
        <f t="shared" si="2"/>
        <v>13</v>
      </c>
    </row>
    <row r="18" spans="1:5" ht="15">
      <c r="A18" s="6">
        <v>63</v>
      </c>
      <c r="B18" s="6" t="str">
        <f t="shared" si="0"/>
        <v>Mo Gagawara</v>
      </c>
      <c r="C18" s="6" t="str">
        <f t="shared" si="1"/>
        <v>UK</v>
      </c>
      <c r="D18" s="22">
        <f>VLOOKUP(A18,'Master List Men'!A:S,16,FALSE)</f>
        <v>14</v>
      </c>
      <c r="E18" s="6">
        <f t="shared" si="2"/>
        <v>13</v>
      </c>
    </row>
    <row r="19" spans="1:5" ht="15">
      <c r="A19" s="6">
        <v>64</v>
      </c>
      <c r="B19" s="6" t="str">
        <f t="shared" si="0"/>
        <v>Neville Oldroyd</v>
      </c>
      <c r="C19" s="6" t="str">
        <f t="shared" si="1"/>
        <v>UK</v>
      </c>
      <c r="D19" s="22">
        <f>VLOOKUP(A19,'Master List Men'!A:S,16,FALSE)</f>
        <v>14</v>
      </c>
      <c r="E19" s="6">
        <f t="shared" si="2"/>
        <v>13</v>
      </c>
    </row>
    <row r="20" spans="1:5" ht="15">
      <c r="A20" s="6">
        <v>68</v>
      </c>
      <c r="B20" s="6" t="str">
        <f t="shared" si="0"/>
        <v>Pascal Bebon</v>
      </c>
      <c r="C20" s="6" t="str">
        <f t="shared" si="1"/>
        <v>France</v>
      </c>
      <c r="D20" s="22">
        <f>VLOOKUP(A20,'Master List Men'!A:S,16,FALSE)</f>
        <v>14</v>
      </c>
      <c r="E20" s="6">
        <f t="shared" si="2"/>
        <v>13</v>
      </c>
    </row>
    <row r="21" spans="1:5" ht="15">
      <c r="A21" s="6">
        <v>78</v>
      </c>
      <c r="B21" s="6" t="str">
        <f t="shared" si="0"/>
        <v>Pierre Cazoulat</v>
      </c>
      <c r="C21" s="6" t="str">
        <f t="shared" si="1"/>
        <v>France</v>
      </c>
      <c r="D21" s="22">
        <f>VLOOKUP(A21,'Master List Men'!A:S,16,FALSE)</f>
        <v>14</v>
      </c>
      <c r="E21" s="6">
        <f t="shared" si="2"/>
        <v>13</v>
      </c>
    </row>
    <row r="22" spans="1:5" ht="15">
      <c r="A22" s="6">
        <v>80</v>
      </c>
      <c r="B22" s="6" t="str">
        <f t="shared" si="0"/>
        <v>Richard Eisinger</v>
      </c>
      <c r="C22" s="6" t="str">
        <f t="shared" si="1"/>
        <v>UK</v>
      </c>
      <c r="D22" s="22">
        <f>VLOOKUP(A22,'Master List Men'!A:S,16,FALSE)</f>
        <v>14</v>
      </c>
      <c r="E22" s="6">
        <f t="shared" si="2"/>
        <v>13</v>
      </c>
    </row>
    <row r="23" spans="1:5" ht="15">
      <c r="A23" s="6">
        <v>86</v>
      </c>
      <c r="B23" s="6" t="str">
        <f t="shared" si="0"/>
        <v>Roland Meyer-Speicher</v>
      </c>
      <c r="C23" s="6" t="str">
        <f t="shared" si="1"/>
        <v>France</v>
      </c>
      <c r="D23" s="22">
        <f>VLOOKUP(A23,'Master List Men'!A:S,16,FALSE)</f>
        <v>14</v>
      </c>
      <c r="E23" s="6">
        <f t="shared" si="2"/>
        <v>13</v>
      </c>
    </row>
    <row r="24" spans="1:5" ht="15">
      <c r="A24" s="6">
        <v>126</v>
      </c>
      <c r="B24" s="6" t="str">
        <f>VLOOKUP(A24,MasterWomen,2,FALSE)</f>
        <v>Sandra Lamotte</v>
      </c>
      <c r="C24" s="6" t="str">
        <f>VLOOKUP(A24,MasterWomen,3,FALSE)</f>
        <v>France</v>
      </c>
      <c r="D24" s="22">
        <f>VLOOKUP(A24,'Master List Women'!A:R,16,FALSE)</f>
        <v>14</v>
      </c>
      <c r="E24" s="6">
        <f t="shared" si="2"/>
        <v>13</v>
      </c>
    </row>
    <row r="25" spans="1:5" ht="15">
      <c r="A25" s="6">
        <v>200</v>
      </c>
      <c r="B25" s="6" t="str">
        <f t="shared" ref="B25:B36" si="3">VLOOKUP(A25,MasterMen,2,FALSE)</f>
        <v>Martial Mauger</v>
      </c>
      <c r="C25" s="6" t="str">
        <f t="shared" ref="C25:C36" si="4">VLOOKUP(A25,MasterMen,3,FALSE)</f>
        <v>France</v>
      </c>
      <c r="D25" s="22">
        <f>VLOOKUP(A25,'Master List Men'!A:S,16,FALSE)</f>
        <v>13</v>
      </c>
      <c r="E25" s="6">
        <f t="shared" si="2"/>
        <v>23</v>
      </c>
    </row>
    <row r="26" spans="1:5" ht="15">
      <c r="A26" s="6">
        <v>1</v>
      </c>
      <c r="B26" s="6" t="str">
        <f t="shared" si="3"/>
        <v>Adam Celadin</v>
      </c>
      <c r="C26" s="6" t="str">
        <f t="shared" si="4"/>
        <v>Czechia</v>
      </c>
      <c r="D26" s="22">
        <f>VLOOKUP(A26,'Master List Men'!A:S,16,FALSE)</f>
        <v>13</v>
      </c>
      <c r="E26" s="6">
        <f t="shared" si="2"/>
        <v>23</v>
      </c>
    </row>
    <row r="27" spans="1:5" ht="15">
      <c r="A27" s="6">
        <v>21</v>
      </c>
      <c r="B27" s="6" t="str">
        <f t="shared" si="3"/>
        <v>Dan Pegg</v>
      </c>
      <c r="C27" s="6" t="str">
        <f t="shared" si="4"/>
        <v>USA</v>
      </c>
      <c r="D27" s="22">
        <f>VLOOKUP(A27,'Master List Men'!A:S,16,FALSE)</f>
        <v>13</v>
      </c>
      <c r="E27" s="6">
        <f t="shared" si="2"/>
        <v>23</v>
      </c>
    </row>
    <row r="28" spans="1:5" ht="15">
      <c r="A28" s="6">
        <v>39</v>
      </c>
      <c r="B28" s="6" t="str">
        <f t="shared" si="3"/>
        <v>Gregor Paprocki</v>
      </c>
      <c r="C28" s="6" t="str">
        <f t="shared" si="4"/>
        <v>Poland</v>
      </c>
      <c r="D28" s="22">
        <f>VLOOKUP(A28,'Master List Men'!A:S,16,FALSE)</f>
        <v>13</v>
      </c>
      <c r="E28" s="6">
        <f t="shared" si="2"/>
        <v>23</v>
      </c>
    </row>
    <row r="29" spans="1:5" ht="15">
      <c r="A29" s="6">
        <v>41</v>
      </c>
      <c r="B29" s="6" t="str">
        <f t="shared" si="3"/>
        <v>Jean-Yves Gautier</v>
      </c>
      <c r="C29" s="6" t="str">
        <f t="shared" si="4"/>
        <v>France</v>
      </c>
      <c r="D29" s="22">
        <f>VLOOKUP(A29,'Master List Men'!A:S,16,FALSE)</f>
        <v>13</v>
      </c>
      <c r="E29" s="6">
        <f t="shared" si="2"/>
        <v>23</v>
      </c>
    </row>
    <row r="30" spans="1:5" ht="15">
      <c r="A30" s="6">
        <v>51</v>
      </c>
      <c r="B30" s="6" t="str">
        <f t="shared" si="3"/>
        <v>Lee Cheeseman</v>
      </c>
      <c r="C30" s="6" t="str">
        <f t="shared" si="4"/>
        <v>UK</v>
      </c>
      <c r="D30" s="22">
        <f>VLOOKUP(A30,'Master List Men'!A:S,16,FALSE)</f>
        <v>13</v>
      </c>
      <c r="E30" s="6">
        <f t="shared" si="2"/>
        <v>23</v>
      </c>
    </row>
    <row r="31" spans="1:5" ht="15">
      <c r="A31" s="6">
        <v>30</v>
      </c>
      <c r="B31" s="6" t="str">
        <f t="shared" si="3"/>
        <v>František Stejskal</v>
      </c>
      <c r="C31" s="6" t="str">
        <f t="shared" si="4"/>
        <v>Czechia</v>
      </c>
      <c r="D31" s="22">
        <f>VLOOKUP(A31,'Master List Men'!A:S,16,FALSE)</f>
        <v>12</v>
      </c>
      <c r="E31" s="6">
        <f t="shared" si="2"/>
        <v>29</v>
      </c>
    </row>
    <row r="32" spans="1:5" ht="15">
      <c r="A32" s="6">
        <v>46</v>
      </c>
      <c r="B32" s="6" t="str">
        <f t="shared" si="3"/>
        <v>Jonathan Grasset</v>
      </c>
      <c r="C32" s="6" t="str">
        <f t="shared" si="4"/>
        <v>France</v>
      </c>
      <c r="D32" s="22">
        <f>VLOOKUP(A32,'Master List Men'!A:S,16,FALSE)</f>
        <v>12</v>
      </c>
      <c r="E32" s="6">
        <f t="shared" si="2"/>
        <v>29</v>
      </c>
    </row>
    <row r="33" spans="1:5" ht="15">
      <c r="A33" s="6">
        <v>50</v>
      </c>
      <c r="B33" s="6" t="str">
        <f t="shared" si="3"/>
        <v>Le Gallo Gurvand</v>
      </c>
      <c r="C33" s="6" t="str">
        <f t="shared" si="4"/>
        <v>France</v>
      </c>
      <c r="D33" s="22">
        <f>VLOOKUP(A33,'Master List Men'!A:S,16,FALSE)</f>
        <v>12</v>
      </c>
      <c r="E33" s="6">
        <f t="shared" si="2"/>
        <v>29</v>
      </c>
    </row>
    <row r="34" spans="1:5" ht="15">
      <c r="A34" s="6">
        <v>61</v>
      </c>
      <c r="B34" s="6" t="str">
        <f t="shared" si="3"/>
        <v>Mikey Atkins</v>
      </c>
      <c r="C34" s="6" t="str">
        <f t="shared" si="4"/>
        <v>UK</v>
      </c>
      <c r="D34" s="22">
        <f>VLOOKUP(A34,'Master List Men'!A:S,16,FALSE)</f>
        <v>12</v>
      </c>
      <c r="E34" s="6">
        <f t="shared" si="2"/>
        <v>29</v>
      </c>
    </row>
    <row r="35" spans="1:5" ht="15">
      <c r="A35" s="6">
        <v>67</v>
      </c>
      <c r="B35" s="6" t="str">
        <f t="shared" si="3"/>
        <v>Owen Channer</v>
      </c>
      <c r="C35" s="6" t="str">
        <f t="shared" si="4"/>
        <v>UK</v>
      </c>
      <c r="D35" s="22">
        <f>VLOOKUP(A35,'Master List Men'!A:S,16,FALSE)</f>
        <v>12</v>
      </c>
      <c r="E35" s="6">
        <f t="shared" ref="E35:E66" si="5">RANK(D35,D:D)</f>
        <v>29</v>
      </c>
    </row>
    <row r="36" spans="1:5" ht="15">
      <c r="A36" s="6">
        <v>74</v>
      </c>
      <c r="B36" s="6" t="str">
        <f t="shared" si="3"/>
        <v>Pavel Peyrac Betin</v>
      </c>
      <c r="C36" s="6" t="str">
        <f t="shared" si="4"/>
        <v>Slovakia</v>
      </c>
      <c r="D36" s="22">
        <f>VLOOKUP(A36,'Master List Men'!A:S,16,FALSE)</f>
        <v>12</v>
      </c>
      <c r="E36" s="6">
        <f t="shared" si="5"/>
        <v>29</v>
      </c>
    </row>
    <row r="37" spans="1:5" ht="15">
      <c r="A37" s="6">
        <v>113</v>
      </c>
      <c r="B37" s="6" t="str">
        <f>VLOOKUP(A37,MasterWomen,2,FALSE)</f>
        <v>Lou Guilbert</v>
      </c>
      <c r="C37" s="6" t="str">
        <f>VLOOKUP(A37,MasterWomen,3,FALSE)</f>
        <v>France</v>
      </c>
      <c r="D37" s="22">
        <f>VLOOKUP(A37,'Master List Women'!A:R,16,FALSE)</f>
        <v>12</v>
      </c>
      <c r="E37" s="6">
        <f t="shared" si="5"/>
        <v>29</v>
      </c>
    </row>
    <row r="38" spans="1:5" ht="15">
      <c r="A38" s="6">
        <v>117</v>
      </c>
      <c r="B38" s="6" t="str">
        <f>VLOOKUP(A38,MasterWomen,2,FALSE)</f>
        <v>Marina Kharkova</v>
      </c>
      <c r="C38" s="6" t="str">
        <f>VLOOKUP(A38,MasterWomen,3,FALSE)</f>
        <v>Russia</v>
      </c>
      <c r="D38" s="22">
        <f>VLOOKUP(A38,'Master List Women'!A:R,16,FALSE)</f>
        <v>12</v>
      </c>
      <c r="E38" s="6">
        <f t="shared" si="5"/>
        <v>29</v>
      </c>
    </row>
    <row r="39" spans="1:5" ht="15">
      <c r="A39" s="6">
        <v>130</v>
      </c>
      <c r="B39" s="6" t="str">
        <f>VLOOKUP(A39,MasterWomen,2,FALSE)</f>
        <v>Tammy Collander</v>
      </c>
      <c r="C39" s="6" t="str">
        <f>VLOOKUP(A39,MasterWomen,3,FALSE)</f>
        <v>USA</v>
      </c>
      <c r="D39" s="22">
        <f>VLOOKUP(A39,'Master List Women'!A:R,16,FALSE)</f>
        <v>12</v>
      </c>
      <c r="E39" s="6">
        <f t="shared" si="5"/>
        <v>29</v>
      </c>
    </row>
    <row r="40" spans="1:5" ht="15">
      <c r="A40" s="6">
        <v>6</v>
      </c>
      <c r="B40" s="6" t="str">
        <f t="shared" ref="B40:B52" si="6">VLOOKUP(A40,MasterMen,2,FALSE)</f>
        <v>Antoine Hertz</v>
      </c>
      <c r="C40" s="6" t="str">
        <f t="shared" ref="C40:C52" si="7">VLOOKUP(A40,MasterMen,3,FALSE)</f>
        <v>France</v>
      </c>
      <c r="D40" s="22">
        <f>VLOOKUP(A40,'Master List Men'!A:S,16,FALSE)</f>
        <v>11</v>
      </c>
      <c r="E40" s="6">
        <f t="shared" si="5"/>
        <v>38</v>
      </c>
    </row>
    <row r="41" spans="1:5" ht="15">
      <c r="A41" s="6">
        <v>19</v>
      </c>
      <c r="B41" s="6" t="str">
        <f t="shared" si="6"/>
        <v>Christophe Morcamp</v>
      </c>
      <c r="C41" s="6" t="str">
        <f t="shared" si="7"/>
        <v>France</v>
      </c>
      <c r="D41" s="22">
        <f>VLOOKUP(A41,'Master List Men'!A:S,16,FALSE)</f>
        <v>11</v>
      </c>
      <c r="E41" s="6">
        <f t="shared" si="5"/>
        <v>38</v>
      </c>
    </row>
    <row r="42" spans="1:5" ht="15">
      <c r="A42" s="6">
        <v>27</v>
      </c>
      <c r="B42" s="6" t="str">
        <f t="shared" si="6"/>
        <v>Etienne Morineau</v>
      </c>
      <c r="C42" s="6" t="str">
        <f t="shared" si="7"/>
        <v>France</v>
      </c>
      <c r="D42" s="22">
        <f>VLOOKUP(A42,'Master List Men'!A:S,16,FALSE)</f>
        <v>11</v>
      </c>
      <c r="E42" s="6">
        <f t="shared" si="5"/>
        <v>38</v>
      </c>
    </row>
    <row r="43" spans="1:5" ht="15">
      <c r="A43" s="6">
        <v>35</v>
      </c>
      <c r="B43" s="6" t="str">
        <f t="shared" si="6"/>
        <v>George Leeming</v>
      </c>
      <c r="C43" s="6" t="str">
        <f t="shared" si="7"/>
        <v>UK</v>
      </c>
      <c r="D43" s="22">
        <f>VLOOKUP(A43,'Master List Men'!A:S,16,FALSE)</f>
        <v>11</v>
      </c>
      <c r="E43" s="6">
        <f t="shared" si="5"/>
        <v>38</v>
      </c>
    </row>
    <row r="44" spans="1:5" ht="15">
      <c r="A44" s="6">
        <v>44</v>
      </c>
      <c r="B44" s="6" t="str">
        <f t="shared" si="6"/>
        <v>John Grabowski</v>
      </c>
      <c r="C44" s="6" t="str">
        <f t="shared" si="7"/>
        <v>USA</v>
      </c>
      <c r="D44" s="22">
        <f>VLOOKUP(A44,'Master List Men'!A:S,16,FALSE)</f>
        <v>11</v>
      </c>
      <c r="E44" s="6">
        <f t="shared" si="5"/>
        <v>38</v>
      </c>
    </row>
    <row r="45" spans="1:5" ht="15">
      <c r="A45" s="6">
        <v>81</v>
      </c>
      <c r="B45" s="6" t="str">
        <f t="shared" si="6"/>
        <v>Richard Loxton</v>
      </c>
      <c r="C45" s="6" t="str">
        <f t="shared" si="7"/>
        <v>UK</v>
      </c>
      <c r="D45" s="22">
        <f>VLOOKUP(A45,'Master List Men'!A:S,16,FALSE)</f>
        <v>11</v>
      </c>
      <c r="E45" s="6">
        <f t="shared" si="5"/>
        <v>38</v>
      </c>
    </row>
    <row r="46" spans="1:5" ht="15">
      <c r="A46" s="6">
        <v>17</v>
      </c>
      <c r="B46" s="6" t="str">
        <f t="shared" si="6"/>
        <v>Christophe de Félices</v>
      </c>
      <c r="C46" s="6" t="str">
        <f t="shared" si="7"/>
        <v>France</v>
      </c>
      <c r="D46" s="22">
        <f>VLOOKUP(A46,'Master List Men'!A:S,16,FALSE)</f>
        <v>10</v>
      </c>
      <c r="E46" s="6">
        <f t="shared" si="5"/>
        <v>44</v>
      </c>
    </row>
    <row r="47" spans="1:5" ht="15">
      <c r="A47" s="6">
        <v>38</v>
      </c>
      <c r="B47" s="6" t="str">
        <f t="shared" si="6"/>
        <v>Greg Baxter</v>
      </c>
      <c r="C47" s="6" t="str">
        <f t="shared" si="7"/>
        <v>UK</v>
      </c>
      <c r="D47" s="22">
        <f>VLOOKUP(A47,'Master List Men'!A:S,16,FALSE)</f>
        <v>10</v>
      </c>
      <c r="E47" s="6">
        <f t="shared" si="5"/>
        <v>44</v>
      </c>
    </row>
    <row r="48" spans="1:5" ht="15">
      <c r="A48" s="6">
        <v>43</v>
      </c>
      <c r="B48" s="6" t="str">
        <f t="shared" si="6"/>
        <v>Johan Aline</v>
      </c>
      <c r="C48" s="6" t="str">
        <f t="shared" si="7"/>
        <v>France</v>
      </c>
      <c r="D48" s="22">
        <f>VLOOKUP(A48,'Master List Men'!A:S,16,FALSE)</f>
        <v>10</v>
      </c>
      <c r="E48" s="6">
        <f t="shared" si="5"/>
        <v>44</v>
      </c>
    </row>
    <row r="49" spans="1:5" ht="15">
      <c r="A49" s="6">
        <v>59</v>
      </c>
      <c r="B49" s="6" t="str">
        <f t="shared" si="6"/>
        <v>Matti Sairanen</v>
      </c>
      <c r="C49" s="6" t="str">
        <f t="shared" si="7"/>
        <v>Finland</v>
      </c>
      <c r="D49" s="22">
        <f>VLOOKUP(A49,'Master List Men'!A:S,16,FALSE)</f>
        <v>10</v>
      </c>
      <c r="E49" s="6">
        <f t="shared" si="5"/>
        <v>44</v>
      </c>
    </row>
    <row r="50" spans="1:5" ht="15">
      <c r="A50" s="6">
        <v>71</v>
      </c>
      <c r="B50" s="6" t="str">
        <f t="shared" si="6"/>
        <v>Paul Robinson</v>
      </c>
      <c r="C50" s="6" t="str">
        <f t="shared" si="7"/>
        <v>UK</v>
      </c>
      <c r="D50" s="22">
        <f>VLOOKUP(A50,'Master List Men'!A:S,16,FALSE)</f>
        <v>10</v>
      </c>
      <c r="E50" s="6">
        <f t="shared" si="5"/>
        <v>44</v>
      </c>
    </row>
    <row r="51" spans="1:5" ht="15">
      <c r="A51" s="6">
        <v>72</v>
      </c>
      <c r="B51" s="6" t="str">
        <f t="shared" si="6"/>
        <v>Paul Simpkins</v>
      </c>
      <c r="C51" s="6" t="str">
        <f t="shared" si="7"/>
        <v>UK</v>
      </c>
      <c r="D51" s="22">
        <f>VLOOKUP(A51,'Master List Men'!A:S,16,FALSE)</f>
        <v>10</v>
      </c>
      <c r="E51" s="6">
        <f t="shared" si="5"/>
        <v>44</v>
      </c>
    </row>
    <row r="52" spans="1:5" ht="15">
      <c r="A52" s="6">
        <v>75</v>
      </c>
      <c r="B52" s="6" t="str">
        <f t="shared" si="6"/>
        <v>Peter Thor</v>
      </c>
      <c r="C52" s="6" t="str">
        <f t="shared" si="7"/>
        <v>Sweden</v>
      </c>
      <c r="D52" s="22">
        <f>VLOOKUP(A52,'Master List Men'!A:S,16,FALSE)</f>
        <v>10</v>
      </c>
      <c r="E52" s="6">
        <f t="shared" si="5"/>
        <v>44</v>
      </c>
    </row>
    <row r="53" spans="1:5" ht="15">
      <c r="A53" s="6">
        <v>111</v>
      </c>
      <c r="B53" s="6" t="str">
        <f>VLOOKUP(A53,MasterWomen,2,FALSE)</f>
        <v>Larisa Davydova</v>
      </c>
      <c r="C53" s="6" t="str">
        <f>VLOOKUP(A53,MasterWomen,3,FALSE)</f>
        <v>Russia</v>
      </c>
      <c r="D53" s="22">
        <f>VLOOKUP(A53,'Master List Women'!A:R,16,FALSE)</f>
        <v>10</v>
      </c>
      <c r="E53" s="6">
        <f t="shared" si="5"/>
        <v>44</v>
      </c>
    </row>
    <row r="54" spans="1:5" ht="15">
      <c r="A54" s="6">
        <v>2</v>
      </c>
      <c r="B54" s="6" t="str">
        <f t="shared" ref="B54:B62" si="8">VLOOKUP(A54,MasterMen,2,FALSE)</f>
        <v>Adam Miller</v>
      </c>
      <c r="C54" s="6" t="str">
        <f t="shared" ref="C54:C62" si="9">VLOOKUP(A54,MasterMen,3,FALSE)</f>
        <v>UK</v>
      </c>
      <c r="D54" s="22">
        <f>VLOOKUP(A54,'Master List Men'!A:S,16,FALSE)</f>
        <v>9</v>
      </c>
      <c r="E54" s="6">
        <f t="shared" si="5"/>
        <v>52</v>
      </c>
    </row>
    <row r="55" spans="1:5" ht="15">
      <c r="A55" s="6">
        <v>28</v>
      </c>
      <c r="B55" s="6" t="str">
        <f t="shared" si="8"/>
        <v>Frank Fingerhut</v>
      </c>
      <c r="C55" s="6" t="str">
        <f t="shared" si="9"/>
        <v>Germany</v>
      </c>
      <c r="D55" s="22">
        <f>VLOOKUP(A55,'Master List Men'!A:S,16,FALSE)</f>
        <v>9</v>
      </c>
      <c r="E55" s="6">
        <f t="shared" si="5"/>
        <v>52</v>
      </c>
    </row>
    <row r="56" spans="1:5" ht="15">
      <c r="A56" s="6">
        <v>33</v>
      </c>
      <c r="B56" s="6" t="str">
        <f t="shared" si="8"/>
        <v>Gareth Hawkes</v>
      </c>
      <c r="C56" s="6" t="str">
        <f t="shared" si="9"/>
        <v>UK</v>
      </c>
      <c r="D56" s="22">
        <f>VLOOKUP(A56,'Master List Men'!A:S,16,FALSE)</f>
        <v>9</v>
      </c>
      <c r="E56" s="6">
        <f t="shared" si="5"/>
        <v>52</v>
      </c>
    </row>
    <row r="57" spans="1:5" ht="15">
      <c r="A57" s="6">
        <v>54</v>
      </c>
      <c r="B57" s="6" t="str">
        <f t="shared" si="8"/>
        <v>Mark Bond</v>
      </c>
      <c r="C57" s="6" t="str">
        <f t="shared" si="9"/>
        <v>UK</v>
      </c>
      <c r="D57" s="22">
        <f>VLOOKUP(A57,'Master List Men'!A:S,16,FALSE)</f>
        <v>9</v>
      </c>
      <c r="E57" s="6">
        <f t="shared" si="5"/>
        <v>52</v>
      </c>
    </row>
    <row r="58" spans="1:5" ht="15">
      <c r="A58" s="6">
        <v>56</v>
      </c>
      <c r="B58" s="6" t="str">
        <f t="shared" si="8"/>
        <v>Mark Temple</v>
      </c>
      <c r="C58" s="6" t="str">
        <f t="shared" si="9"/>
        <v>UK</v>
      </c>
      <c r="D58" s="22">
        <f>VLOOKUP(A58,'Master List Men'!A:S,16,FALSE)</f>
        <v>9</v>
      </c>
      <c r="E58" s="6">
        <f t="shared" si="5"/>
        <v>52</v>
      </c>
    </row>
    <row r="59" spans="1:5" ht="15">
      <c r="A59" s="6">
        <v>60</v>
      </c>
      <c r="B59" s="6" t="str">
        <f t="shared" si="8"/>
        <v>Michael Abberton</v>
      </c>
      <c r="C59" s="6" t="str">
        <f t="shared" si="9"/>
        <v>UK</v>
      </c>
      <c r="D59" s="22">
        <f>VLOOKUP(A59,'Master List Men'!A:S,16,FALSE)</f>
        <v>9</v>
      </c>
      <c r="E59" s="6">
        <f t="shared" si="5"/>
        <v>52</v>
      </c>
    </row>
    <row r="60" spans="1:5" ht="15">
      <c r="A60" s="6">
        <v>65</v>
      </c>
      <c r="B60" s="6" t="str">
        <f t="shared" si="8"/>
        <v>Nicolas Le Poac</v>
      </c>
      <c r="C60" s="6" t="str">
        <f t="shared" si="9"/>
        <v>France</v>
      </c>
      <c r="D60" s="22">
        <f>VLOOKUP(A60,'Master List Men'!A:S,16,FALSE)</f>
        <v>9</v>
      </c>
      <c r="E60" s="6">
        <f t="shared" si="5"/>
        <v>52</v>
      </c>
    </row>
    <row r="61" spans="1:5" ht="15">
      <c r="A61" s="6">
        <v>85</v>
      </c>
      <c r="B61" s="6" t="str">
        <f t="shared" si="8"/>
        <v>Roger Arnay</v>
      </c>
      <c r="C61" s="6" t="str">
        <f t="shared" si="9"/>
        <v>UK</v>
      </c>
      <c r="D61" s="22">
        <f>VLOOKUP(A61,'Master List Men'!A:S,16,FALSE)</f>
        <v>9</v>
      </c>
      <c r="E61" s="6">
        <f t="shared" si="5"/>
        <v>52</v>
      </c>
    </row>
    <row r="62" spans="1:5" ht="15">
      <c r="A62" s="6">
        <v>98</v>
      </c>
      <c r="B62" s="6" t="str">
        <f t="shared" si="8"/>
        <v>Florian Loupias</v>
      </c>
      <c r="C62" s="6" t="str">
        <f t="shared" si="9"/>
        <v>France</v>
      </c>
      <c r="D62" s="22">
        <f>VLOOKUP(A62,'Master List Men'!A:S,16,FALSE)</f>
        <v>9</v>
      </c>
      <c r="E62" s="6">
        <f t="shared" si="5"/>
        <v>52</v>
      </c>
    </row>
    <row r="63" spans="1:5" ht="15">
      <c r="A63" s="6">
        <v>103</v>
      </c>
      <c r="B63" s="6" t="str">
        <f>VLOOKUP(A63,MasterWomen,2,FALSE)</f>
        <v>Daniela Meyer-Speicher</v>
      </c>
      <c r="C63" s="6" t="str">
        <f>VLOOKUP(A63,MasterWomen,3,FALSE)</f>
        <v>France</v>
      </c>
      <c r="D63" s="22">
        <f>VLOOKUP(A63,'Master List Women'!A:R,16,FALSE)</f>
        <v>9</v>
      </c>
      <c r="E63" s="6">
        <f t="shared" si="5"/>
        <v>52</v>
      </c>
    </row>
    <row r="64" spans="1:5" ht="15">
      <c r="A64" s="6">
        <v>4</v>
      </c>
      <c r="B64" s="6" t="str">
        <f>VLOOKUP(A64,MasterMen,2,FALSE)</f>
        <v>Alan K Parish</v>
      </c>
      <c r="C64" s="6" t="str">
        <f>VLOOKUP(A64,MasterMen,3,FALSE)</f>
        <v>UK</v>
      </c>
      <c r="D64" s="22">
        <f>VLOOKUP(A64,'Master List Men'!A:S,16,FALSE)</f>
        <v>8</v>
      </c>
      <c r="E64" s="6">
        <f t="shared" si="5"/>
        <v>62</v>
      </c>
    </row>
    <row r="65" spans="1:5" ht="15">
      <c r="A65" s="6">
        <v>9</v>
      </c>
      <c r="B65" s="6" t="str">
        <f>VLOOKUP(A65,MasterMen,2,FALSE)</f>
        <v>Benjamin Morcamp</v>
      </c>
      <c r="C65" s="6" t="str">
        <f>VLOOKUP(A65,MasterMen,3,FALSE)</f>
        <v>France</v>
      </c>
      <c r="D65" s="22">
        <f>VLOOKUP(A65,'Master List Men'!A:S,16,FALSE)</f>
        <v>8</v>
      </c>
      <c r="E65" s="6">
        <f t="shared" si="5"/>
        <v>62</v>
      </c>
    </row>
    <row r="66" spans="1:5" ht="15">
      <c r="A66" s="6">
        <v>10</v>
      </c>
      <c r="B66" s="6" t="str">
        <f>VLOOKUP(A66,MasterMen,2,FALSE)</f>
        <v>Benoit Salaün</v>
      </c>
      <c r="C66" s="6" t="str">
        <f>VLOOKUP(A66,MasterMen,3,FALSE)</f>
        <v>France</v>
      </c>
      <c r="D66" s="22">
        <f>VLOOKUP(A66,'Master List Men'!A:S,16,FALSE)</f>
        <v>8</v>
      </c>
      <c r="E66" s="6">
        <f t="shared" si="5"/>
        <v>62</v>
      </c>
    </row>
    <row r="67" spans="1:5" ht="15">
      <c r="A67" s="6">
        <v>40</v>
      </c>
      <c r="B67" s="6" t="str">
        <f>VLOOKUP(A67,MasterMen,2,FALSE)</f>
        <v>Jace Waterman</v>
      </c>
      <c r="C67" s="6" t="str">
        <f>VLOOKUP(A67,MasterMen,3,FALSE)</f>
        <v>UK</v>
      </c>
      <c r="D67" s="22">
        <f>VLOOKUP(A67,'Master List Men'!A:S,16,FALSE)</f>
        <v>8</v>
      </c>
      <c r="E67" s="6">
        <f t="shared" ref="E67:E98" si="10">RANK(D67,D:D)</f>
        <v>62</v>
      </c>
    </row>
    <row r="68" spans="1:5" ht="15">
      <c r="A68" s="6">
        <v>87</v>
      </c>
      <c r="B68" s="6" t="str">
        <f>VLOOKUP(A68,MasterMen,2,FALSE)</f>
        <v>Roman Shlokov</v>
      </c>
      <c r="C68" s="6" t="str">
        <f>VLOOKUP(A68,MasterMen,3,FALSE)</f>
        <v>Russia</v>
      </c>
      <c r="D68" s="22">
        <f>VLOOKUP(A68,'Master List Men'!A:S,16,FALSE)</f>
        <v>8</v>
      </c>
      <c r="E68" s="6">
        <f t="shared" si="10"/>
        <v>62</v>
      </c>
    </row>
    <row r="69" spans="1:5" ht="15">
      <c r="A69" s="6">
        <v>106</v>
      </c>
      <c r="B69" s="6" t="str">
        <f>VLOOKUP(A69,MasterWomen,2,FALSE)</f>
        <v>Jacqueline Boof</v>
      </c>
      <c r="C69" s="6" t="str">
        <f>VLOOKUP(A69,MasterWomen,3,FALSE)</f>
        <v>France</v>
      </c>
      <c r="D69" s="22">
        <f>VLOOKUP(A69,'Master List Women'!A:R,16,FALSE)</f>
        <v>8</v>
      </c>
      <c r="E69" s="6">
        <f t="shared" si="10"/>
        <v>62</v>
      </c>
    </row>
    <row r="70" spans="1:5" ht="15">
      <c r="A70" s="6">
        <v>118</v>
      </c>
      <c r="B70" s="6" t="str">
        <f>VLOOKUP(A70,MasterWomen,2,FALSE)</f>
        <v>Marlène Aline</v>
      </c>
      <c r="C70" s="6" t="str">
        <f>VLOOKUP(A70,MasterWomen,3,FALSE)</f>
        <v>France</v>
      </c>
      <c r="D70" s="22">
        <f>VLOOKUP(A70,'Master List Women'!A:R,16,FALSE)</f>
        <v>8</v>
      </c>
      <c r="E70" s="6">
        <f t="shared" si="10"/>
        <v>62</v>
      </c>
    </row>
    <row r="71" spans="1:5" ht="15">
      <c r="A71" s="6">
        <v>123</v>
      </c>
      <c r="B71" s="6" t="str">
        <f>VLOOKUP(A71,MasterWomen,2,FALSE)</f>
        <v>Nataliya Dolgikh</v>
      </c>
      <c r="C71" s="6" t="str">
        <f>VLOOKUP(A71,MasterWomen,3,FALSE)</f>
        <v>Russia</v>
      </c>
      <c r="D71" s="22">
        <f>VLOOKUP(A71,'Master List Women'!A:R,16,FALSE)</f>
        <v>8</v>
      </c>
      <c r="E71" s="6">
        <f t="shared" si="10"/>
        <v>62</v>
      </c>
    </row>
    <row r="72" spans="1:5" ht="15">
      <c r="A72" s="6">
        <v>3</v>
      </c>
      <c r="B72" s="6" t="str">
        <f t="shared" ref="B72:B77" si="11">VLOOKUP(A72,MasterMen,2,FALSE)</f>
        <v>Adam Rohárik</v>
      </c>
      <c r="C72" s="6" t="str">
        <f t="shared" ref="C72:C77" si="12">VLOOKUP(A72,MasterMen,3,FALSE)</f>
        <v>Slovakia</v>
      </c>
      <c r="D72" s="22">
        <f>VLOOKUP(A72,'Master List Men'!A:S,16,FALSE)</f>
        <v>7</v>
      </c>
      <c r="E72" s="6">
        <f t="shared" si="10"/>
        <v>70</v>
      </c>
    </row>
    <row r="73" spans="1:5" ht="15">
      <c r="A73" s="6">
        <v>52</v>
      </c>
      <c r="B73" s="6" t="str">
        <f t="shared" si="11"/>
        <v>Ludovic Jezequel</v>
      </c>
      <c r="C73" s="6" t="str">
        <f t="shared" si="12"/>
        <v>France</v>
      </c>
      <c r="D73" s="22">
        <f>VLOOKUP(A73,'Master List Men'!A:S,16,FALSE)</f>
        <v>7</v>
      </c>
      <c r="E73" s="6">
        <f t="shared" si="10"/>
        <v>70</v>
      </c>
    </row>
    <row r="74" spans="1:5" ht="15">
      <c r="A74" s="6">
        <v>57</v>
      </c>
      <c r="B74" s="6" t="str">
        <f t="shared" si="11"/>
        <v>Markus Kuosmanen</v>
      </c>
      <c r="C74" s="6" t="str">
        <f t="shared" si="12"/>
        <v>Sweden</v>
      </c>
      <c r="D74" s="22">
        <f>VLOOKUP(A74,'Master List Men'!A:S,16,FALSE)</f>
        <v>7</v>
      </c>
      <c r="E74" s="6">
        <f t="shared" si="10"/>
        <v>70</v>
      </c>
    </row>
    <row r="75" spans="1:5" ht="15">
      <c r="A75" s="6">
        <v>79</v>
      </c>
      <c r="B75" s="6" t="str">
        <f t="shared" si="11"/>
        <v>Raphael Hue</v>
      </c>
      <c r="C75" s="6" t="str">
        <f t="shared" si="12"/>
        <v>France</v>
      </c>
      <c r="D75" s="22">
        <f>VLOOKUP(A75,'Master List Men'!A:S,16,FALSE)</f>
        <v>7</v>
      </c>
      <c r="E75" s="6">
        <f t="shared" si="10"/>
        <v>70</v>
      </c>
    </row>
    <row r="76" spans="1:5" ht="15">
      <c r="A76" s="6">
        <v>88</v>
      </c>
      <c r="B76" s="6" t="str">
        <f t="shared" si="11"/>
        <v>Roman Zhavnirovskii</v>
      </c>
      <c r="C76" s="6" t="str">
        <f t="shared" si="12"/>
        <v>Russia</v>
      </c>
      <c r="D76" s="22">
        <f>VLOOKUP(A76,'Master List Men'!A:S,16,FALSE)</f>
        <v>7</v>
      </c>
      <c r="E76" s="6">
        <f t="shared" si="10"/>
        <v>70</v>
      </c>
    </row>
    <row r="77" spans="1:5" ht="15">
      <c r="A77" s="6">
        <v>95</v>
      </c>
      <c r="B77" s="6" t="str">
        <f t="shared" si="11"/>
        <v>Tom Manley</v>
      </c>
      <c r="C77" s="6" t="str">
        <f t="shared" si="12"/>
        <v>UK</v>
      </c>
      <c r="D77" s="22">
        <f>VLOOKUP(A77,'Master List Men'!A:S,16,FALSE)</f>
        <v>7</v>
      </c>
      <c r="E77" s="6">
        <f t="shared" si="10"/>
        <v>70</v>
      </c>
    </row>
    <row r="78" spans="1:5" ht="15">
      <c r="A78" s="6">
        <v>108</v>
      </c>
      <c r="B78" s="6" t="str">
        <f>VLOOKUP(A78,MasterWomen,2,FALSE)</f>
        <v>Karin Thor</v>
      </c>
      <c r="C78" s="6" t="str">
        <f>VLOOKUP(A78,MasterWomen,3,FALSE)</f>
        <v>Sweden</v>
      </c>
      <c r="D78" s="22">
        <f>VLOOKUP(A78,'Master List Women'!A:R,16,FALSE)</f>
        <v>7</v>
      </c>
      <c r="E78" s="6">
        <f t="shared" si="10"/>
        <v>70</v>
      </c>
    </row>
    <row r="79" spans="1:5" ht="15">
      <c r="A79" s="6">
        <v>110</v>
      </c>
      <c r="B79" s="6" t="str">
        <f>VLOOKUP(A79,MasterWomen,2,FALSE)</f>
        <v>Kate Medley</v>
      </c>
      <c r="C79" s="6" t="str">
        <f>VLOOKUP(A79,MasterWomen,3,FALSE)</f>
        <v>UK</v>
      </c>
      <c r="D79" s="22">
        <f>VLOOKUP(A79,'Master List Women'!A:R,16,FALSE)</f>
        <v>7</v>
      </c>
      <c r="E79" s="6">
        <f t="shared" si="10"/>
        <v>70</v>
      </c>
    </row>
    <row r="80" spans="1:5" ht="15">
      <c r="A80" s="6">
        <v>115</v>
      </c>
      <c r="B80" s="6" t="str">
        <f>VLOOKUP(A80,MasterWomen,2,FALSE)</f>
        <v>Magdaléna Karlíková</v>
      </c>
      <c r="C80" s="6" t="str">
        <f>VLOOKUP(A80,MasterWomen,3,FALSE)</f>
        <v>Czechia</v>
      </c>
      <c r="D80" s="22">
        <f>VLOOKUP(A80,'Master List Women'!A:R,16,FALSE)</f>
        <v>7</v>
      </c>
      <c r="E80" s="6">
        <f t="shared" si="10"/>
        <v>70</v>
      </c>
    </row>
    <row r="81" spans="1:5" ht="15">
      <c r="A81" s="6">
        <v>116</v>
      </c>
      <c r="B81" s="6" t="str">
        <f>VLOOKUP(A81,MasterWomen,2,FALSE)</f>
        <v>Mandy Micra-Marciano</v>
      </c>
      <c r="C81" s="6" t="str">
        <f>VLOOKUP(A81,MasterWomen,3,FALSE)</f>
        <v>UK</v>
      </c>
      <c r="D81" s="22">
        <f>VLOOKUP(A81,'Master List Women'!A:R,16,FALSE)</f>
        <v>7</v>
      </c>
      <c r="E81" s="6">
        <f t="shared" si="10"/>
        <v>70</v>
      </c>
    </row>
    <row r="82" spans="1:5" ht="15">
      <c r="A82" s="6">
        <v>11</v>
      </c>
      <c r="B82" s="6" t="str">
        <f>VLOOKUP(A82,MasterMen,2,FALSE)</f>
        <v>Boriss Mihailovs</v>
      </c>
      <c r="C82" s="6" t="str">
        <f>VLOOKUP(A82,MasterMen,3,FALSE)</f>
        <v>Latvia</v>
      </c>
      <c r="D82" s="22">
        <f>VLOOKUP(A82,'Master List Men'!A:S,16,FALSE)</f>
        <v>6</v>
      </c>
      <c r="E82" s="6">
        <f t="shared" si="10"/>
        <v>80</v>
      </c>
    </row>
    <row r="83" spans="1:5" ht="15">
      <c r="A83" s="6">
        <v>37</v>
      </c>
      <c r="B83" s="6" t="str">
        <f>VLOOKUP(A83,MasterMen,2,FALSE)</f>
        <v>Graham Monkman</v>
      </c>
      <c r="C83" s="6" t="str">
        <f>VLOOKUP(A83,MasterMen,3,FALSE)</f>
        <v>UK</v>
      </c>
      <c r="D83" s="22">
        <f>VLOOKUP(A83,'Master List Men'!A:S,16,FALSE)</f>
        <v>6</v>
      </c>
      <c r="E83" s="6">
        <f t="shared" si="10"/>
        <v>80</v>
      </c>
    </row>
    <row r="84" spans="1:5" ht="15">
      <c r="A84" s="6">
        <v>69</v>
      </c>
      <c r="B84" s="6" t="str">
        <f>VLOOKUP(A84,MasterMen,2,FALSE)</f>
        <v>Paul Hart</v>
      </c>
      <c r="C84" s="6" t="str">
        <f>VLOOKUP(A84,MasterMen,3,FALSE)</f>
        <v>UK</v>
      </c>
      <c r="D84" s="22">
        <f>VLOOKUP(A84,'Master List Men'!A:S,16,FALSE)</f>
        <v>6</v>
      </c>
      <c r="E84" s="6">
        <f t="shared" si="10"/>
        <v>80</v>
      </c>
    </row>
    <row r="85" spans="1:5" ht="15">
      <c r="A85" s="6">
        <v>77</v>
      </c>
      <c r="B85" s="6" t="str">
        <f>VLOOKUP(A85,MasterMen,2,FALSE)</f>
        <v>Phil Marciano</v>
      </c>
      <c r="C85" s="6" t="str">
        <f>VLOOKUP(A85,MasterMen,3,FALSE)</f>
        <v>UK</v>
      </c>
      <c r="D85" s="22">
        <f>VLOOKUP(A85,'Master List Men'!A:S,16,FALSE)</f>
        <v>6</v>
      </c>
      <c r="E85" s="6">
        <f t="shared" si="10"/>
        <v>80</v>
      </c>
    </row>
    <row r="86" spans="1:5" ht="15">
      <c r="A86" s="6">
        <v>93</v>
      </c>
      <c r="B86" s="6" t="str">
        <f>VLOOKUP(A86,MasterMen,2,FALSE)</f>
        <v>Sylvain Guenegou</v>
      </c>
      <c r="C86" s="6" t="str">
        <f>VLOOKUP(A86,MasterMen,3,FALSE)</f>
        <v>France</v>
      </c>
      <c r="D86" s="22">
        <f>VLOOKUP(A86,'Master List Men'!A:S,16,FALSE)</f>
        <v>6</v>
      </c>
      <c r="E86" s="6">
        <f t="shared" si="10"/>
        <v>80</v>
      </c>
    </row>
    <row r="87" spans="1:5" ht="15">
      <c r="A87" s="6">
        <v>102</v>
      </c>
      <c r="B87" s="6" t="str">
        <f>VLOOKUP(A87,MasterWomen,2,FALSE)</f>
        <v>Chris O'Brien</v>
      </c>
      <c r="C87" s="6" t="str">
        <f>VLOOKUP(A87,MasterWomen,3,FALSE)</f>
        <v>USA</v>
      </c>
      <c r="D87" s="22">
        <f>VLOOKUP(A87,'Master List Women'!A:R,16,FALSE)</f>
        <v>6</v>
      </c>
      <c r="E87" s="6">
        <f t="shared" si="10"/>
        <v>80</v>
      </c>
    </row>
    <row r="88" spans="1:5" ht="15">
      <c r="A88" s="6">
        <v>105</v>
      </c>
      <c r="B88" s="6" t="str">
        <f>VLOOKUP(A88,MasterWomen,2,FALSE)</f>
        <v>Ivana Karlíková</v>
      </c>
      <c r="C88" s="6" t="str">
        <f>VLOOKUP(A88,MasterWomen,3,FALSE)</f>
        <v>Czechia</v>
      </c>
      <c r="D88" s="22">
        <f>VLOOKUP(A88,'Master List Women'!A:R,16,FALSE)</f>
        <v>6</v>
      </c>
      <c r="E88" s="6">
        <f t="shared" si="10"/>
        <v>80</v>
      </c>
    </row>
    <row r="89" spans="1:5" ht="15">
      <c r="A89" s="6">
        <v>125</v>
      </c>
      <c r="B89" s="6" t="str">
        <f>VLOOKUP(A89,MasterWomen,2,FALSE)</f>
        <v>Nicola Wetherill</v>
      </c>
      <c r="C89" s="6" t="str">
        <f>VLOOKUP(A89,MasterWomen,3,FALSE)</f>
        <v>UK</v>
      </c>
      <c r="D89" s="22">
        <f>VLOOKUP(A89,'Master List Women'!A:R,16,FALSE)</f>
        <v>6</v>
      </c>
      <c r="E89" s="6">
        <f t="shared" si="10"/>
        <v>80</v>
      </c>
    </row>
    <row r="90" spans="1:5" ht="15">
      <c r="A90" s="6">
        <v>132</v>
      </c>
      <c r="B90" s="6" t="str">
        <f>VLOOKUP(A90,MasterWomen,2,FALSE)</f>
        <v>Valentina Tikhacheva</v>
      </c>
      <c r="C90" s="6" t="str">
        <f>VLOOKUP(A90,MasterWomen,3,FALSE)</f>
        <v>Russia</v>
      </c>
      <c r="D90" s="22">
        <f>VLOOKUP(A90,'Master List Women'!A:R,16,FALSE)</f>
        <v>6</v>
      </c>
      <c r="E90" s="6">
        <f t="shared" si="10"/>
        <v>80</v>
      </c>
    </row>
    <row r="91" spans="1:5" ht="15">
      <c r="A91" s="6">
        <v>133</v>
      </c>
      <c r="B91" s="6" t="str">
        <f>VLOOKUP(A91,MasterWomen,2,FALSE)</f>
        <v>Vanessa Veillé</v>
      </c>
      <c r="C91" s="6" t="str">
        <f>VLOOKUP(A91,MasterWomen,3,FALSE)</f>
        <v>France</v>
      </c>
      <c r="D91" s="22">
        <f>VLOOKUP(A91,'Master List Women'!A:R,16,FALSE)</f>
        <v>6</v>
      </c>
      <c r="E91" s="6">
        <f t="shared" si="10"/>
        <v>80</v>
      </c>
    </row>
    <row r="92" spans="1:5" ht="15">
      <c r="A92" s="6">
        <v>66</v>
      </c>
      <c r="B92" s="6" t="str">
        <f>VLOOKUP(A92,MasterMen,2,FALSE)</f>
        <v>Norbert Wolff</v>
      </c>
      <c r="C92" s="6" t="str">
        <f>VLOOKUP(A92,MasterMen,3,FALSE)</f>
        <v>Germany</v>
      </c>
      <c r="D92" s="22">
        <f>VLOOKUP(A92,'Master List Men'!A:S,16,FALSE)</f>
        <v>5</v>
      </c>
      <c r="E92" s="6">
        <f t="shared" si="10"/>
        <v>90</v>
      </c>
    </row>
    <row r="93" spans="1:5" ht="15">
      <c r="A93" s="6">
        <v>114</v>
      </c>
      <c r="B93" s="6" t="str">
        <f>VLOOKUP(A93,MasterWomen,2,FALSE)</f>
        <v>Lynn Dakin</v>
      </c>
      <c r="C93" s="6" t="str">
        <f>VLOOKUP(A93,MasterWomen,3,FALSE)</f>
        <v>UK</v>
      </c>
      <c r="D93" s="22">
        <f>VLOOKUP(A93,'Master List Women'!A:R,16,FALSE)</f>
        <v>5</v>
      </c>
      <c r="E93" s="6">
        <f t="shared" si="10"/>
        <v>90</v>
      </c>
    </row>
    <row r="94" spans="1:5" ht="15">
      <c r="A94" s="6">
        <v>127</v>
      </c>
      <c r="B94" s="6" t="str">
        <f>VLOOKUP(A94,MasterWomen,2,FALSE)</f>
        <v>Sarah Miller</v>
      </c>
      <c r="C94" s="6" t="str">
        <f>VLOOKUP(A94,MasterWomen,3,FALSE)</f>
        <v>USA</v>
      </c>
      <c r="D94" s="22">
        <f>VLOOKUP(A94,'Master List Women'!A:R,16,FALSE)</f>
        <v>5</v>
      </c>
      <c r="E94" s="6">
        <f t="shared" si="10"/>
        <v>90</v>
      </c>
    </row>
    <row r="95" spans="1:5" ht="15">
      <c r="A95" s="6">
        <v>109</v>
      </c>
      <c r="B95" s="6" t="str">
        <f>VLOOKUP(A95,MasterWomen,2,FALSE)</f>
        <v>Kate Bygrave</v>
      </c>
      <c r="C95" s="6" t="str">
        <f>VLOOKUP(A95,MasterWomen,3,FALSE)</f>
        <v>UK</v>
      </c>
      <c r="D95" s="22">
        <f>VLOOKUP(A95,'Master List Women'!A:R,16,FALSE)</f>
        <v>4</v>
      </c>
      <c r="E95" s="6">
        <f t="shared" si="10"/>
        <v>93</v>
      </c>
    </row>
    <row r="96" spans="1:5" ht="15">
      <c r="A96" s="6">
        <v>112</v>
      </c>
      <c r="B96" s="6" t="str">
        <f>VLOOKUP(A96,MasterWomen,2,FALSE)</f>
        <v>Lisa Deneen</v>
      </c>
      <c r="C96" s="6" t="str">
        <f>VLOOKUP(A96,MasterWomen,3,FALSE)</f>
        <v>UK</v>
      </c>
      <c r="D96" s="22">
        <f>VLOOKUP(A96,'Master List Women'!A:R,16,FALSE)</f>
        <v>4</v>
      </c>
      <c r="E96" s="6">
        <f t="shared" si="10"/>
        <v>93</v>
      </c>
    </row>
    <row r="97" spans="1:5" ht="15">
      <c r="A97" s="6">
        <v>122</v>
      </c>
      <c r="B97" s="6" t="str">
        <f>VLOOKUP(A97,MasterWomen,2,FALSE)</f>
        <v>Naomi Fountain</v>
      </c>
      <c r="C97" s="6" t="str">
        <f>VLOOKUP(A97,MasterWomen,3,FALSE)</f>
        <v>UK</v>
      </c>
      <c r="D97" s="22">
        <f>VLOOKUP(A97,'Master List Women'!A:R,16,FALSE)</f>
        <v>2</v>
      </c>
      <c r="E97" s="6">
        <f t="shared" si="10"/>
        <v>95</v>
      </c>
    </row>
    <row r="98" spans="1:5" ht="15">
      <c r="A98" s="6">
        <v>8</v>
      </c>
      <c r="B98" s="6" t="str">
        <f t="shared" ref="B98:B124" si="13">VLOOKUP(A98,MasterMen,2,FALSE)</f>
        <v>Baptiste Liné</v>
      </c>
      <c r="C98" s="6" t="str">
        <f t="shared" ref="C98:C124" si="14">VLOOKUP(A98,MasterMen,3,FALSE)</f>
        <v>France</v>
      </c>
      <c r="D98" s="22">
        <f>VLOOKUP(A98,'Master List Men'!A:S,16,FALSE)</f>
        <v>0</v>
      </c>
      <c r="E98" s="6">
        <f t="shared" si="10"/>
        <v>96</v>
      </c>
    </row>
    <row r="99" spans="1:5" ht="15">
      <c r="A99" s="6">
        <v>12</v>
      </c>
      <c r="B99" s="6" t="str">
        <f t="shared" si="13"/>
        <v>Cameron Ball</v>
      </c>
      <c r="C99" s="6" t="str">
        <f t="shared" si="14"/>
        <v>UK</v>
      </c>
      <c r="D99" s="22">
        <f>VLOOKUP(A99,'Master List Men'!A:S,16,FALSE)</f>
        <v>0</v>
      </c>
      <c r="E99" s="6">
        <f t="shared" ref="E99:E130" si="15">RANK(D99,D:D)</f>
        <v>96</v>
      </c>
    </row>
    <row r="100" spans="1:5" ht="15">
      <c r="A100" s="6">
        <v>13</v>
      </c>
      <c r="B100" s="6" t="str">
        <f t="shared" si="13"/>
        <v>Chris Hughes</v>
      </c>
      <c r="C100" s="6" t="str">
        <f t="shared" si="14"/>
        <v>UK</v>
      </c>
      <c r="D100" s="22">
        <f>VLOOKUP(A100,'Master List Men'!A:S,16,FALSE)</f>
        <v>0</v>
      </c>
      <c r="E100" s="6">
        <f t="shared" si="15"/>
        <v>96</v>
      </c>
    </row>
    <row r="101" spans="1:5" ht="15">
      <c r="A101" s="6">
        <v>14</v>
      </c>
      <c r="B101" s="6" t="str">
        <f t="shared" si="13"/>
        <v>Chris Poole</v>
      </c>
      <c r="C101" s="6" t="str">
        <f t="shared" si="14"/>
        <v>UK</v>
      </c>
      <c r="D101" s="22">
        <f>VLOOKUP(A101,'Master List Men'!A:S,16,FALSE)</f>
        <v>0</v>
      </c>
      <c r="E101" s="6">
        <f t="shared" si="15"/>
        <v>96</v>
      </c>
    </row>
    <row r="102" spans="1:5" ht="15">
      <c r="A102" s="6">
        <v>15</v>
      </c>
      <c r="B102" s="6" t="str">
        <f t="shared" si="13"/>
        <v>Christian Bordier</v>
      </c>
      <c r="C102" s="6" t="str">
        <f t="shared" si="14"/>
        <v>France</v>
      </c>
      <c r="D102" s="22">
        <f>VLOOKUP(A102,'Master List Men'!A:S,16,FALSE)</f>
        <v>0</v>
      </c>
      <c r="E102" s="6">
        <f t="shared" si="15"/>
        <v>96</v>
      </c>
    </row>
    <row r="103" spans="1:5" ht="15">
      <c r="A103" s="6">
        <v>16</v>
      </c>
      <c r="B103" s="6" t="str">
        <f t="shared" si="13"/>
        <v>Christian Thiel</v>
      </c>
      <c r="C103" s="6" t="str">
        <f t="shared" si="14"/>
        <v>Germany</v>
      </c>
      <c r="D103" s="22">
        <f>VLOOKUP(A103,'Master List Men'!A:S,16,FALSE)</f>
        <v>0</v>
      </c>
      <c r="E103" s="6">
        <f t="shared" si="15"/>
        <v>96</v>
      </c>
    </row>
    <row r="104" spans="1:5" ht="15">
      <c r="A104" s="6">
        <v>22</v>
      </c>
      <c r="B104" s="6" t="str">
        <f t="shared" si="13"/>
        <v>Daniel Goodrum</v>
      </c>
      <c r="C104" s="6" t="str">
        <f t="shared" si="14"/>
        <v>UK</v>
      </c>
      <c r="D104" s="22">
        <f>VLOOKUP(A104,'Master List Men'!A:S,16,FALSE)</f>
        <v>0</v>
      </c>
      <c r="E104" s="6">
        <f t="shared" si="15"/>
        <v>96</v>
      </c>
    </row>
    <row r="105" spans="1:5" ht="15">
      <c r="A105" s="6">
        <v>24</v>
      </c>
      <c r="B105" s="6" t="str">
        <f t="shared" si="13"/>
        <v>Danny Bear Thomas</v>
      </c>
      <c r="C105" s="6" t="str">
        <f t="shared" si="14"/>
        <v>UK</v>
      </c>
      <c r="D105" s="22">
        <f>VLOOKUP(A105,'Master List Men'!A:S,16,FALSE)</f>
        <v>0</v>
      </c>
      <c r="E105" s="6">
        <f t="shared" si="15"/>
        <v>96</v>
      </c>
    </row>
    <row r="106" spans="1:5" ht="15">
      <c r="A106" s="6">
        <v>25</v>
      </c>
      <c r="B106" s="6" t="str">
        <f t="shared" si="13"/>
        <v>Dave Aldridge</v>
      </c>
      <c r="C106" s="6" t="str">
        <f t="shared" si="14"/>
        <v>UK</v>
      </c>
      <c r="D106" s="22">
        <f>VLOOKUP(A106,'Master List Men'!A:S,16,FALSE)</f>
        <v>0</v>
      </c>
      <c r="E106" s="6">
        <f t="shared" si="15"/>
        <v>96</v>
      </c>
    </row>
    <row r="107" spans="1:5" ht="15">
      <c r="A107" s="6">
        <v>29</v>
      </c>
      <c r="B107" s="6" t="str">
        <f t="shared" si="13"/>
        <v>Frank Salonius</v>
      </c>
      <c r="C107" s="6" t="str">
        <f t="shared" si="14"/>
        <v>Finland</v>
      </c>
      <c r="D107" s="22">
        <f>VLOOKUP(A107,'Master List Men'!A:S,16,FALSE)</f>
        <v>0</v>
      </c>
      <c r="E107" s="6">
        <f t="shared" si="15"/>
        <v>96</v>
      </c>
    </row>
    <row r="108" spans="1:5" ht="15">
      <c r="A108" s="6">
        <v>31</v>
      </c>
      <c r="B108" s="6" t="str">
        <f t="shared" si="13"/>
        <v>Fredrik Persson</v>
      </c>
      <c r="C108" s="6" t="str">
        <f t="shared" si="14"/>
        <v>Sweden</v>
      </c>
      <c r="D108" s="22">
        <f>VLOOKUP(A108,'Master List Men'!A:S,16,FALSE)</f>
        <v>0</v>
      </c>
      <c r="E108" s="6">
        <f t="shared" si="15"/>
        <v>96</v>
      </c>
    </row>
    <row r="109" spans="1:5" ht="15">
      <c r="A109" s="6">
        <v>34</v>
      </c>
      <c r="B109" s="6" t="str">
        <f t="shared" si="13"/>
        <v>George Binning</v>
      </c>
      <c r="C109" s="6" t="str">
        <f t="shared" si="14"/>
        <v>UK</v>
      </c>
      <c r="D109" s="22">
        <f>VLOOKUP(A109,'Master List Men'!A:S,16,FALSE)</f>
        <v>0</v>
      </c>
      <c r="E109" s="6">
        <f t="shared" si="15"/>
        <v>96</v>
      </c>
    </row>
    <row r="110" spans="1:5" ht="15">
      <c r="A110" s="6">
        <v>36</v>
      </c>
      <c r="B110" s="6" t="str">
        <f t="shared" si="13"/>
        <v>Georges Cuvillier</v>
      </c>
      <c r="C110" s="6" t="str">
        <f t="shared" si="14"/>
        <v>Belgium</v>
      </c>
      <c r="D110" s="22">
        <f>VLOOKUP(A110,'Master List Men'!A:S,16,FALSE)</f>
        <v>0</v>
      </c>
      <c r="E110" s="6">
        <f t="shared" si="15"/>
        <v>96</v>
      </c>
    </row>
    <row r="111" spans="1:5" ht="15">
      <c r="A111" s="6">
        <v>42</v>
      </c>
      <c r="B111" s="6" t="str">
        <f t="shared" si="13"/>
        <v>Jesse Eng</v>
      </c>
      <c r="C111" s="6" t="str">
        <f t="shared" si="14"/>
        <v>USA</v>
      </c>
      <c r="D111" s="22">
        <f>VLOOKUP(A111,'Master List Men'!A:S,16,FALSE)</f>
        <v>0</v>
      </c>
      <c r="E111" s="6">
        <f t="shared" si="15"/>
        <v>96</v>
      </c>
    </row>
    <row r="112" spans="1:5" ht="15">
      <c r="A112" s="6">
        <v>45</v>
      </c>
      <c r="B112" s="6" t="str">
        <f t="shared" si="13"/>
        <v>John Taylor</v>
      </c>
      <c r="C112" s="6" t="str">
        <f t="shared" si="14"/>
        <v>UK</v>
      </c>
      <c r="D112" s="22">
        <f>VLOOKUP(A112,'Master List Men'!A:S,16,FALSE)</f>
        <v>0</v>
      </c>
      <c r="E112" s="6">
        <f t="shared" si="15"/>
        <v>96</v>
      </c>
    </row>
    <row r="113" spans="1:5" ht="15">
      <c r="A113" s="6">
        <v>47</v>
      </c>
      <c r="B113" s="6" t="str">
        <f t="shared" si="13"/>
        <v>Kari Salonius</v>
      </c>
      <c r="C113" s="6" t="str">
        <f t="shared" si="14"/>
        <v>Finland</v>
      </c>
      <c r="D113" s="22">
        <f>VLOOKUP(A113,'Master List Men'!A:S,16,FALSE)</f>
        <v>0</v>
      </c>
      <c r="E113" s="6">
        <f t="shared" si="15"/>
        <v>96</v>
      </c>
    </row>
    <row r="114" spans="1:5" ht="15">
      <c r="A114" s="6">
        <v>48</v>
      </c>
      <c r="B114" s="6" t="str">
        <f t="shared" si="13"/>
        <v>Keith Commons</v>
      </c>
      <c r="C114" s="6" t="str">
        <f t="shared" si="14"/>
        <v>UK</v>
      </c>
      <c r="D114" s="22">
        <f>VLOOKUP(A114,'Master List Men'!A:S,16,FALSE)</f>
        <v>0</v>
      </c>
      <c r="E114" s="6">
        <f t="shared" si="15"/>
        <v>96</v>
      </c>
    </row>
    <row r="115" spans="1:5" ht="15">
      <c r="A115" s="6">
        <v>49</v>
      </c>
      <c r="B115" s="6" t="str">
        <f t="shared" si="13"/>
        <v>Konstantin Malyshev</v>
      </c>
      <c r="C115" s="6" t="str">
        <f t="shared" si="14"/>
        <v>Russia</v>
      </c>
      <c r="D115" s="22">
        <f>VLOOKUP(A115,'Master List Men'!A:S,16,FALSE)</f>
        <v>0</v>
      </c>
      <c r="E115" s="6">
        <f t="shared" si="15"/>
        <v>96</v>
      </c>
    </row>
    <row r="116" spans="1:5" ht="15">
      <c r="A116" s="6">
        <v>58</v>
      </c>
      <c r="B116" s="6" t="str">
        <f t="shared" si="13"/>
        <v>Martin Dale</v>
      </c>
      <c r="C116" s="6" t="str">
        <f t="shared" si="14"/>
        <v>UK</v>
      </c>
      <c r="D116" s="22">
        <f>VLOOKUP(A116,'Master List Men'!A:S,16,FALSE)</f>
        <v>0</v>
      </c>
      <c r="E116" s="6">
        <f t="shared" si="15"/>
        <v>96</v>
      </c>
    </row>
    <row r="117" spans="1:5" ht="15">
      <c r="A117" s="6">
        <v>76</v>
      </c>
      <c r="B117" s="6" t="str">
        <f t="shared" si="13"/>
        <v>Peter Wear</v>
      </c>
      <c r="C117" s="6" t="str">
        <f t="shared" si="14"/>
        <v>UK</v>
      </c>
      <c r="D117" s="22">
        <f>VLOOKUP(A117,'Master List Men'!A:S,16,FALSE)</f>
        <v>0</v>
      </c>
      <c r="E117" s="6">
        <f t="shared" si="15"/>
        <v>96</v>
      </c>
    </row>
    <row r="118" spans="1:5" ht="15">
      <c r="A118" s="6">
        <v>82</v>
      </c>
      <c r="B118" s="6" t="str">
        <f t="shared" si="13"/>
        <v>Richard Sunderland</v>
      </c>
      <c r="C118" s="6" t="str">
        <f t="shared" si="14"/>
        <v>UK</v>
      </c>
      <c r="D118" s="22">
        <f>VLOOKUP(A118,'Master List Men'!A:S,16,FALSE)</f>
        <v>0</v>
      </c>
      <c r="E118" s="6">
        <f t="shared" si="15"/>
        <v>96</v>
      </c>
    </row>
    <row r="119" spans="1:5" ht="15">
      <c r="A119" s="6">
        <v>83</v>
      </c>
      <c r="B119" s="6" t="str">
        <f t="shared" si="13"/>
        <v>Rick Brister</v>
      </c>
      <c r="C119" s="6" t="str">
        <f t="shared" si="14"/>
        <v>UK</v>
      </c>
      <c r="D119" s="22">
        <f>VLOOKUP(A119,'Master List Men'!A:S,16,FALSE)</f>
        <v>0</v>
      </c>
      <c r="E119" s="6">
        <f t="shared" si="15"/>
        <v>96</v>
      </c>
    </row>
    <row r="120" spans="1:5" ht="15">
      <c r="A120" s="6">
        <v>84</v>
      </c>
      <c r="B120" s="6" t="str">
        <f t="shared" si="13"/>
        <v>Rick Lemberg</v>
      </c>
      <c r="C120" s="6" t="str">
        <f t="shared" si="14"/>
        <v>USA</v>
      </c>
      <c r="D120" s="22">
        <f>VLOOKUP(A120,'Master List Men'!A:S,16,FALSE)</f>
        <v>0</v>
      </c>
      <c r="E120" s="6">
        <f t="shared" si="15"/>
        <v>96</v>
      </c>
    </row>
    <row r="121" spans="1:5" ht="15">
      <c r="A121" s="6">
        <v>89</v>
      </c>
      <c r="B121" s="6" t="str">
        <f t="shared" si="13"/>
        <v>Ron Thomas</v>
      </c>
      <c r="C121" s="6" t="str">
        <f t="shared" si="14"/>
        <v>USA</v>
      </c>
      <c r="D121" s="22">
        <f>VLOOKUP(A121,'Master List Men'!A:S,16,FALSE)</f>
        <v>0</v>
      </c>
      <c r="E121" s="6">
        <f t="shared" si="15"/>
        <v>96</v>
      </c>
    </row>
    <row r="122" spans="1:5" ht="15">
      <c r="A122" s="6">
        <v>94</v>
      </c>
      <c r="B122" s="6" t="str">
        <f t="shared" si="13"/>
        <v>Tim Ignatov</v>
      </c>
      <c r="C122" s="6" t="str">
        <f t="shared" si="14"/>
        <v>UK</v>
      </c>
      <c r="D122" s="22">
        <f>VLOOKUP(A122,'Master List Men'!A:S,16,FALSE)</f>
        <v>0</v>
      </c>
      <c r="E122" s="6">
        <f t="shared" si="15"/>
        <v>96</v>
      </c>
    </row>
    <row r="123" spans="1:5" ht="15">
      <c r="A123" s="6">
        <v>96</v>
      </c>
      <c r="B123" s="6" t="str">
        <f t="shared" si="13"/>
        <v>Viktor Latanskiy</v>
      </c>
      <c r="C123" s="6" t="str">
        <f t="shared" si="14"/>
        <v>Russia</v>
      </c>
      <c r="D123" s="22">
        <f>VLOOKUP(A123,'Master List Men'!A:S,16,FALSE)</f>
        <v>0</v>
      </c>
      <c r="E123" s="6">
        <f t="shared" si="15"/>
        <v>96</v>
      </c>
    </row>
    <row r="124" spans="1:5" ht="15">
      <c r="A124" s="6">
        <v>99</v>
      </c>
      <c r="B124" s="6" t="str">
        <f t="shared" si="13"/>
        <v>Yannick Anthoine</v>
      </c>
      <c r="C124" s="6" t="str">
        <f t="shared" si="14"/>
        <v>France</v>
      </c>
      <c r="D124" s="22">
        <f>VLOOKUP(A124,'Master List Men'!A:S,16,FALSE)</f>
        <v>0</v>
      </c>
      <c r="E124" s="6">
        <f t="shared" si="15"/>
        <v>96</v>
      </c>
    </row>
    <row r="125" spans="1:5" ht="15">
      <c r="A125" s="6">
        <v>100</v>
      </c>
      <c r="B125" s="6" t="str">
        <f t="shared" ref="B125:B135" si="16">VLOOKUP(A125,MasterWomen,2,FALSE)</f>
        <v>Anna Krzheminskaia</v>
      </c>
      <c r="C125" s="6" t="str">
        <f t="shared" ref="C125:C135" si="17">VLOOKUP(A125,MasterWomen,3,FALSE)</f>
        <v>Russia</v>
      </c>
      <c r="D125" s="22">
        <f>VLOOKUP(A125,'Master List Women'!A:R,16,FALSE)</f>
        <v>0</v>
      </c>
      <c r="E125" s="6">
        <f t="shared" si="15"/>
        <v>96</v>
      </c>
    </row>
    <row r="126" spans="1:5" ht="15">
      <c r="A126" s="6">
        <v>101</v>
      </c>
      <c r="B126" s="6" t="str">
        <f t="shared" si="16"/>
        <v>Anna Velikaya</v>
      </c>
      <c r="C126" s="6" t="str">
        <f t="shared" si="17"/>
        <v>Russia</v>
      </c>
      <c r="D126" s="22">
        <f>VLOOKUP(A126,'Master List Women'!A:R,16,FALSE)</f>
        <v>0</v>
      </c>
      <c r="E126" s="6">
        <f t="shared" si="15"/>
        <v>96</v>
      </c>
    </row>
    <row r="127" spans="1:5" ht="15">
      <c r="A127" s="6">
        <v>104</v>
      </c>
      <c r="B127" s="6" t="str">
        <f t="shared" si="16"/>
        <v>Irina Khotsenko</v>
      </c>
      <c r="C127" s="6" t="str">
        <f t="shared" si="17"/>
        <v>Russia</v>
      </c>
      <c r="D127" s="22">
        <f>VLOOKUP(A127,'Master List Women'!A:R,16,FALSE)</f>
        <v>0</v>
      </c>
      <c r="E127" s="6">
        <f t="shared" si="15"/>
        <v>96</v>
      </c>
    </row>
    <row r="128" spans="1:5" ht="15">
      <c r="A128" s="6">
        <v>107</v>
      </c>
      <c r="B128" s="6" t="str">
        <f t="shared" si="16"/>
        <v>Josselin Paille</v>
      </c>
      <c r="C128" s="6" t="str">
        <f t="shared" si="17"/>
        <v>France</v>
      </c>
      <c r="D128" s="22">
        <f>VLOOKUP(A128,'Master List Women'!A:R,16,FALSE)</f>
        <v>0</v>
      </c>
      <c r="E128" s="6">
        <f t="shared" si="15"/>
        <v>96</v>
      </c>
    </row>
    <row r="129" spans="1:5" ht="15">
      <c r="A129" s="6">
        <v>119</v>
      </c>
      <c r="B129" s="6" t="str">
        <f t="shared" si="16"/>
        <v>Melody Cuenca</v>
      </c>
      <c r="C129" s="6" t="str">
        <f t="shared" si="17"/>
        <v>USA</v>
      </c>
      <c r="D129" s="22">
        <f>VLOOKUP(A129,'Master List Women'!A:R,16,FALSE)</f>
        <v>0</v>
      </c>
      <c r="E129" s="6">
        <f t="shared" si="15"/>
        <v>96</v>
      </c>
    </row>
    <row r="130" spans="1:5" ht="15">
      <c r="A130" s="6">
        <v>120</v>
      </c>
      <c r="B130" s="6" t="str">
        <f t="shared" si="16"/>
        <v>Monika Wolff</v>
      </c>
      <c r="C130" s="6" t="str">
        <f t="shared" si="17"/>
        <v>Germany</v>
      </c>
      <c r="D130" s="22">
        <f>VLOOKUP(A130,'Master List Women'!A:R,16,FALSE)</f>
        <v>0</v>
      </c>
      <c r="E130" s="6">
        <f t="shared" si="15"/>
        <v>96</v>
      </c>
    </row>
    <row r="131" spans="1:5" ht="15">
      <c r="A131" s="6">
        <v>121</v>
      </c>
      <c r="B131" s="6" t="str">
        <f t="shared" si="16"/>
        <v>Nadine Bordier</v>
      </c>
      <c r="C131" s="6" t="str">
        <f t="shared" si="17"/>
        <v>France</v>
      </c>
      <c r="D131" s="22">
        <f>VLOOKUP(A131,'Master List Women'!A:R,16,FALSE)</f>
        <v>0</v>
      </c>
      <c r="E131" s="6">
        <f t="shared" ref="E131:E135" si="18">RANK(D131,D:D)</f>
        <v>96</v>
      </c>
    </row>
    <row r="132" spans="1:5" ht="15">
      <c r="A132" s="6">
        <v>124</v>
      </c>
      <c r="B132" s="6" t="str">
        <f t="shared" si="16"/>
        <v>Nathalie Kuik</v>
      </c>
      <c r="C132" s="6" t="str">
        <f t="shared" si="17"/>
        <v>France</v>
      </c>
      <c r="D132" s="22">
        <f>VLOOKUP(A132,'Master List Women'!A:R,16,FALSE)</f>
        <v>0</v>
      </c>
      <c r="E132" s="6">
        <f t="shared" si="18"/>
        <v>96</v>
      </c>
    </row>
    <row r="133" spans="1:5" ht="15">
      <c r="A133" s="6">
        <v>128</v>
      </c>
      <c r="B133" s="6" t="str">
        <f t="shared" si="16"/>
        <v>Sonja Wolff</v>
      </c>
      <c r="C133" s="6" t="str">
        <f t="shared" si="17"/>
        <v>Germany</v>
      </c>
      <c r="D133" s="22">
        <f>VLOOKUP(A133,'Master List Women'!A:R,16,FALSE)</f>
        <v>0</v>
      </c>
      <c r="E133" s="6">
        <f t="shared" si="18"/>
        <v>96</v>
      </c>
    </row>
    <row r="134" spans="1:5" ht="15">
      <c r="A134" s="6">
        <v>129</v>
      </c>
      <c r="B134" s="6" t="str">
        <f t="shared" si="16"/>
        <v>Suzanne Commons</v>
      </c>
      <c r="C134" s="6" t="str">
        <f t="shared" si="17"/>
        <v>UK</v>
      </c>
      <c r="D134" s="22">
        <f>VLOOKUP(A134,'Master List Women'!A:R,16,FALSE)</f>
        <v>0</v>
      </c>
      <c r="E134" s="6">
        <f t="shared" si="18"/>
        <v>96</v>
      </c>
    </row>
    <row r="135" spans="1:5" ht="15">
      <c r="A135" s="6">
        <v>131</v>
      </c>
      <c r="B135" s="6" t="str">
        <f t="shared" si="16"/>
        <v>Tracy Tenny</v>
      </c>
      <c r="C135" s="6" t="str">
        <f t="shared" si="17"/>
        <v>USA</v>
      </c>
      <c r="D135" s="22">
        <f>VLOOKUP(A135,'Master List Women'!A:R,16,FALSE)</f>
        <v>0</v>
      </c>
      <c r="E135" s="6">
        <f t="shared" si="18"/>
        <v>96</v>
      </c>
    </row>
  </sheetData>
  <autoFilter ref="A2:E135">
    <sortState ref="A3:E135">
      <sortCondition ref="E2:E135"/>
    </sortState>
  </autoFilter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0"/>
  <sheetViews>
    <sheetView zoomScale="145" zoomScaleNormal="145" zoomScalePageLayoutView="145" workbookViewId="0">
      <selection activeCell="F1" sqref="F1"/>
    </sheetView>
  </sheetViews>
  <sheetFormatPr baseColWidth="10" defaultColWidth="8.7109375" defaultRowHeight="13" x14ac:dyDescent="0"/>
  <cols>
    <col min="1" max="1" width="3.85546875" bestFit="1" customWidth="1"/>
    <col min="2" max="2" width="13.42578125" bestFit="1" customWidth="1"/>
    <col min="3" max="3" width="18.5703125" bestFit="1" customWidth="1"/>
    <col min="4" max="4" width="14.42578125" bestFit="1" customWidth="1"/>
  </cols>
  <sheetData>
    <row r="1" spans="1:5" ht="30">
      <c r="A1" s="81" t="s">
        <v>228</v>
      </c>
      <c r="B1" s="81"/>
      <c r="C1" s="81"/>
      <c r="D1" s="81"/>
      <c r="E1" s="81"/>
    </row>
    <row r="2" spans="1:5" ht="15">
      <c r="A2" s="15" t="s">
        <v>160</v>
      </c>
      <c r="B2" s="15" t="s">
        <v>1</v>
      </c>
      <c r="C2" s="15" t="s">
        <v>163</v>
      </c>
      <c r="D2" s="15" t="s">
        <v>10</v>
      </c>
      <c r="E2" s="15" t="s">
        <v>165</v>
      </c>
    </row>
    <row r="3" spans="1:5" ht="15">
      <c r="A3" s="6">
        <v>91</v>
      </c>
      <c r="B3" s="6" t="s">
        <v>24</v>
      </c>
      <c r="C3" s="6" t="s">
        <v>118</v>
      </c>
      <c r="D3" s="21">
        <v>540</v>
      </c>
      <c r="E3" s="21">
        <v>1</v>
      </c>
    </row>
    <row r="4" spans="1:5" ht="15">
      <c r="A4" s="6">
        <v>49</v>
      </c>
      <c r="B4" s="6" t="s">
        <v>24</v>
      </c>
      <c r="C4" s="6" t="s">
        <v>76</v>
      </c>
      <c r="D4" s="21">
        <v>520</v>
      </c>
      <c r="E4" s="21">
        <v>2</v>
      </c>
    </row>
    <row r="5" spans="1:5" ht="15">
      <c r="A5" s="6">
        <v>5</v>
      </c>
      <c r="B5" s="6" t="s">
        <v>24</v>
      </c>
      <c r="C5" s="6" t="s">
        <v>23</v>
      </c>
      <c r="D5" s="21">
        <v>492</v>
      </c>
      <c r="E5" s="21">
        <v>3</v>
      </c>
    </row>
    <row r="6" spans="1:5" ht="15">
      <c r="A6" s="6">
        <v>23</v>
      </c>
      <c r="B6" s="6" t="s">
        <v>24</v>
      </c>
      <c r="C6" s="6" t="s">
        <v>46</v>
      </c>
      <c r="D6" s="21">
        <v>485</v>
      </c>
      <c r="E6" s="21">
        <v>4</v>
      </c>
    </row>
    <row r="7" spans="1:5" ht="15">
      <c r="A7" s="6">
        <v>7</v>
      </c>
      <c r="B7" s="6" t="s">
        <v>24</v>
      </c>
      <c r="C7" s="6" t="s">
        <v>27</v>
      </c>
      <c r="D7" s="21">
        <v>478</v>
      </c>
      <c r="E7" s="21">
        <v>5</v>
      </c>
    </row>
    <row r="8" spans="1:5" ht="15">
      <c r="A8" s="6"/>
      <c r="B8" s="15" t="s">
        <v>210</v>
      </c>
      <c r="C8" s="15"/>
      <c r="D8" s="27">
        <f>SUM(D3:D7)</f>
        <v>2515</v>
      </c>
      <c r="E8" s="21"/>
    </row>
    <row r="9" spans="1:5" ht="15">
      <c r="A9" s="6"/>
      <c r="B9" s="15"/>
      <c r="C9" s="15"/>
      <c r="D9" s="27"/>
      <c r="E9" s="21"/>
    </row>
    <row r="10" spans="1:5" ht="15">
      <c r="A10" s="6">
        <v>80</v>
      </c>
      <c r="B10" s="6" t="s">
        <v>19</v>
      </c>
      <c r="C10" s="6" t="s">
        <v>107</v>
      </c>
      <c r="D10" s="21">
        <v>495</v>
      </c>
      <c r="E10" s="21">
        <v>1</v>
      </c>
    </row>
    <row r="11" spans="1:5" ht="15">
      <c r="A11" s="6">
        <v>4</v>
      </c>
      <c r="B11" s="6" t="s">
        <v>19</v>
      </c>
      <c r="C11" s="6" t="s">
        <v>22</v>
      </c>
      <c r="D11" s="21">
        <v>494</v>
      </c>
      <c r="E11" s="21">
        <v>2</v>
      </c>
    </row>
    <row r="12" spans="1:5" ht="15">
      <c r="A12" s="6">
        <v>56</v>
      </c>
      <c r="B12" s="6" t="s">
        <v>19</v>
      </c>
      <c r="C12" s="6" t="s">
        <v>83</v>
      </c>
      <c r="D12" s="21">
        <v>457</v>
      </c>
      <c r="E12" s="21">
        <v>3</v>
      </c>
    </row>
    <row r="13" spans="1:5" ht="15">
      <c r="A13" s="6">
        <v>63</v>
      </c>
      <c r="B13" s="6" t="s">
        <v>19</v>
      </c>
      <c r="C13" s="6" t="s">
        <v>90</v>
      </c>
      <c r="D13" s="21">
        <v>443</v>
      </c>
      <c r="E13" s="21">
        <v>4</v>
      </c>
    </row>
    <row r="14" spans="1:5" ht="15">
      <c r="A14" s="6">
        <v>92</v>
      </c>
      <c r="B14" s="6" t="s">
        <v>19</v>
      </c>
      <c r="C14" s="6" t="s">
        <v>119</v>
      </c>
      <c r="D14" s="21">
        <v>428</v>
      </c>
      <c r="E14" s="21">
        <v>5</v>
      </c>
    </row>
    <row r="15" spans="1:5" ht="15">
      <c r="A15" s="6"/>
      <c r="B15" s="15" t="s">
        <v>211</v>
      </c>
      <c r="C15" s="15"/>
      <c r="D15" s="27">
        <f>SUM(D10:D14)</f>
        <v>2317</v>
      </c>
      <c r="E15" s="21"/>
    </row>
    <row r="16" spans="1:5" ht="15">
      <c r="A16" s="6"/>
      <c r="B16" s="15"/>
      <c r="C16" s="15"/>
      <c r="D16" s="27"/>
      <c r="E16" s="21"/>
    </row>
    <row r="17" spans="1:5" ht="15">
      <c r="A17" s="6">
        <v>93</v>
      </c>
      <c r="B17" s="6" t="s">
        <v>26</v>
      </c>
      <c r="C17" s="6" t="s">
        <v>120</v>
      </c>
      <c r="D17" s="21">
        <v>489</v>
      </c>
      <c r="E17" s="21">
        <v>1</v>
      </c>
    </row>
    <row r="18" spans="1:5" ht="15">
      <c r="A18" s="6">
        <v>78</v>
      </c>
      <c r="B18" s="6" t="s">
        <v>26</v>
      </c>
      <c r="C18" s="6" t="s">
        <v>105</v>
      </c>
      <c r="D18" s="21">
        <v>472</v>
      </c>
      <c r="E18" s="21">
        <v>2</v>
      </c>
    </row>
    <row r="19" spans="1:5" ht="15">
      <c r="A19" s="6">
        <v>27</v>
      </c>
      <c r="B19" s="6" t="s">
        <v>26</v>
      </c>
      <c r="C19" s="6" t="s">
        <v>50</v>
      </c>
      <c r="D19" s="21">
        <v>455</v>
      </c>
      <c r="E19" s="21">
        <v>3</v>
      </c>
    </row>
    <row r="20" spans="1:5" ht="15">
      <c r="A20" s="6">
        <v>26</v>
      </c>
      <c r="B20" s="6" t="s">
        <v>26</v>
      </c>
      <c r="C20" s="6" t="s">
        <v>49</v>
      </c>
      <c r="D20" s="21">
        <v>450</v>
      </c>
      <c r="E20" s="21">
        <v>4</v>
      </c>
    </row>
    <row r="21" spans="1:5" ht="15">
      <c r="A21" s="6">
        <v>41</v>
      </c>
      <c r="B21" s="6" t="s">
        <v>26</v>
      </c>
      <c r="C21" s="6" t="s">
        <v>68</v>
      </c>
      <c r="D21" s="21">
        <v>447</v>
      </c>
      <c r="E21" s="21">
        <v>5</v>
      </c>
    </row>
    <row r="22" spans="1:5" ht="15">
      <c r="A22" s="6"/>
      <c r="B22" s="15" t="s">
        <v>208</v>
      </c>
      <c r="C22" s="15"/>
      <c r="D22" s="27">
        <f>SUM(D17:D21)</f>
        <v>2313</v>
      </c>
      <c r="E22" s="21"/>
    </row>
    <row r="23" spans="1:5" ht="15">
      <c r="A23" s="6"/>
      <c r="B23" s="15"/>
      <c r="C23" s="15"/>
      <c r="D23" s="27"/>
      <c r="E23" s="21"/>
    </row>
    <row r="24" spans="1:5" ht="15">
      <c r="A24" s="6">
        <v>20</v>
      </c>
      <c r="B24" s="6" t="s">
        <v>43</v>
      </c>
      <c r="C24" s="6" t="s">
        <v>42</v>
      </c>
      <c r="D24" s="21">
        <v>484</v>
      </c>
      <c r="E24" s="21">
        <v>1</v>
      </c>
    </row>
    <row r="25" spans="1:5" ht="15">
      <c r="A25" s="6">
        <v>70</v>
      </c>
      <c r="B25" s="6" t="s">
        <v>43</v>
      </c>
      <c r="C25" s="6" t="s">
        <v>97</v>
      </c>
      <c r="D25" s="21">
        <v>476</v>
      </c>
      <c r="E25" s="21">
        <v>2</v>
      </c>
    </row>
    <row r="26" spans="1:5" ht="15">
      <c r="A26" s="6">
        <v>44</v>
      </c>
      <c r="B26" s="6" t="s">
        <v>43</v>
      </c>
      <c r="C26" s="6" t="s">
        <v>71</v>
      </c>
      <c r="D26" s="21">
        <v>441</v>
      </c>
      <c r="E26" s="21">
        <v>3</v>
      </c>
    </row>
    <row r="27" spans="1:5" ht="15">
      <c r="A27" s="6">
        <v>21</v>
      </c>
      <c r="B27" s="6" t="s">
        <v>43</v>
      </c>
      <c r="C27" s="6" t="s">
        <v>44</v>
      </c>
      <c r="D27" s="21">
        <v>402</v>
      </c>
      <c r="E27" s="21">
        <v>4</v>
      </c>
    </row>
    <row r="28" spans="1:5" ht="15">
      <c r="A28" s="6">
        <v>130</v>
      </c>
      <c r="B28" s="6" t="s">
        <v>43</v>
      </c>
      <c r="C28" s="6" t="s">
        <v>156</v>
      </c>
      <c r="D28" s="21">
        <v>340</v>
      </c>
      <c r="E28" s="21">
        <v>5</v>
      </c>
    </row>
    <row r="29" spans="1:5" ht="15">
      <c r="A29" s="56"/>
      <c r="B29" s="59" t="s">
        <v>212</v>
      </c>
      <c r="C29" s="60"/>
      <c r="D29" s="27">
        <f>SUM(D24:D28)</f>
        <v>2143</v>
      </c>
      <c r="E29" s="56"/>
    </row>
    <row r="30" spans="1:5" ht="15">
      <c r="A30" s="56"/>
      <c r="B30" s="59"/>
      <c r="C30" s="60"/>
      <c r="D30" s="27"/>
      <c r="E30" s="56"/>
    </row>
    <row r="31" spans="1:5" ht="15">
      <c r="A31" s="6">
        <v>30</v>
      </c>
      <c r="B31" s="6" t="s">
        <v>16</v>
      </c>
      <c r="C31" s="6" t="s">
        <v>54</v>
      </c>
      <c r="D31" s="21">
        <v>486</v>
      </c>
      <c r="E31" s="21">
        <v>1</v>
      </c>
    </row>
    <row r="32" spans="1:5" ht="15">
      <c r="A32" s="6">
        <v>62</v>
      </c>
      <c r="B32" s="6" t="s">
        <v>16</v>
      </c>
      <c r="C32" s="6" t="s">
        <v>89</v>
      </c>
      <c r="D32" s="21">
        <v>482</v>
      </c>
      <c r="E32" s="21">
        <v>2</v>
      </c>
    </row>
    <row r="33" spans="1:5" ht="15">
      <c r="A33" s="6">
        <v>105</v>
      </c>
      <c r="B33" s="6" t="s">
        <v>16</v>
      </c>
      <c r="C33" s="6" t="s">
        <v>131</v>
      </c>
      <c r="D33" s="21">
        <v>333</v>
      </c>
      <c r="E33" s="21">
        <v>3</v>
      </c>
    </row>
    <row r="34" spans="1:5" ht="15">
      <c r="A34" s="6">
        <v>115</v>
      </c>
      <c r="B34" s="6" t="s">
        <v>16</v>
      </c>
      <c r="C34" s="6" t="s">
        <v>141</v>
      </c>
      <c r="D34" s="21">
        <v>239</v>
      </c>
      <c r="E34" s="21">
        <v>4</v>
      </c>
    </row>
    <row r="35" spans="1:5" ht="15">
      <c r="A35" s="6">
        <v>1</v>
      </c>
      <c r="B35" s="6" t="s">
        <v>16</v>
      </c>
      <c r="C35" s="6" t="s">
        <v>15</v>
      </c>
      <c r="D35" s="21">
        <v>216</v>
      </c>
      <c r="E35" s="21">
        <v>5</v>
      </c>
    </row>
    <row r="36" spans="1:5" ht="15">
      <c r="A36" s="6"/>
      <c r="B36" s="15" t="s">
        <v>207</v>
      </c>
      <c r="C36" s="15"/>
      <c r="D36" s="27">
        <f>SUM(D31:D35)</f>
        <v>1756</v>
      </c>
      <c r="E36" s="21"/>
    </row>
    <row r="37" spans="1:5" ht="15">
      <c r="A37" s="6"/>
      <c r="B37" s="15"/>
      <c r="C37" s="15"/>
      <c r="D37" s="27"/>
      <c r="E37" s="21"/>
    </row>
    <row r="38" spans="1:5" ht="15">
      <c r="A38" s="6">
        <v>28</v>
      </c>
      <c r="B38" s="6" t="s">
        <v>38</v>
      </c>
      <c r="C38" s="6" t="s">
        <v>51</v>
      </c>
      <c r="D38" s="21">
        <v>530</v>
      </c>
      <c r="E38" s="21">
        <v>1</v>
      </c>
    </row>
    <row r="39" spans="1:5" ht="15">
      <c r="A39" s="6">
        <v>66</v>
      </c>
      <c r="B39" s="6" t="s">
        <v>38</v>
      </c>
      <c r="C39" s="6" t="s">
        <v>93</v>
      </c>
      <c r="D39" s="21">
        <v>265</v>
      </c>
      <c r="E39" s="21">
        <v>2</v>
      </c>
    </row>
    <row r="40" spans="1:5" ht="15">
      <c r="A40" s="6">
        <v>16</v>
      </c>
      <c r="B40" s="6" t="s">
        <v>38</v>
      </c>
      <c r="C40" s="6" t="s">
        <v>37</v>
      </c>
      <c r="D40" s="21">
        <v>196</v>
      </c>
      <c r="E40" s="21">
        <v>3</v>
      </c>
    </row>
    <row r="41" spans="1:5" ht="15">
      <c r="A41" s="6">
        <v>120</v>
      </c>
      <c r="B41" s="6" t="s">
        <v>38</v>
      </c>
      <c r="C41" s="6" t="s">
        <v>146</v>
      </c>
      <c r="D41" s="21">
        <v>92</v>
      </c>
      <c r="E41" s="21">
        <v>4</v>
      </c>
    </row>
    <row r="42" spans="1:5" ht="15">
      <c r="A42" s="6">
        <v>128</v>
      </c>
      <c r="B42" s="6" t="s">
        <v>38</v>
      </c>
      <c r="C42" s="6" t="s">
        <v>154</v>
      </c>
      <c r="D42" s="21">
        <v>54</v>
      </c>
      <c r="E42" s="21">
        <v>5</v>
      </c>
    </row>
    <row r="43" spans="1:5" ht="15">
      <c r="A43" s="6"/>
      <c r="B43" s="15" t="s">
        <v>209</v>
      </c>
      <c r="C43" s="15"/>
      <c r="D43" s="27">
        <f>SUM(D38:D42)</f>
        <v>1137</v>
      </c>
      <c r="E43" s="21"/>
    </row>
    <row r="44" spans="1:5" ht="15">
      <c r="A44" s="6"/>
      <c r="B44" s="15"/>
      <c r="C44" s="15"/>
      <c r="D44" s="27"/>
      <c r="E44" s="21"/>
    </row>
    <row r="45" spans="1:5" ht="15">
      <c r="A45" s="6">
        <v>53</v>
      </c>
      <c r="B45" s="6" t="s">
        <v>56</v>
      </c>
      <c r="C45" s="6" t="s">
        <v>80</v>
      </c>
      <c r="D45" s="21">
        <v>406</v>
      </c>
      <c r="E45" s="21">
        <v>1</v>
      </c>
    </row>
    <row r="46" spans="1:5" ht="15">
      <c r="A46" s="6">
        <v>57</v>
      </c>
      <c r="B46" s="6" t="s">
        <v>56</v>
      </c>
      <c r="C46" s="6" t="s">
        <v>84</v>
      </c>
      <c r="D46" s="21">
        <v>234</v>
      </c>
      <c r="E46" s="21">
        <v>2</v>
      </c>
    </row>
    <row r="47" spans="1:5" ht="15">
      <c r="A47" s="6">
        <v>75</v>
      </c>
      <c r="B47" s="6" t="s">
        <v>56</v>
      </c>
      <c r="C47" s="6" t="s">
        <v>102</v>
      </c>
      <c r="D47" s="21">
        <v>187</v>
      </c>
      <c r="E47" s="21">
        <v>3</v>
      </c>
    </row>
    <row r="48" spans="1:5" ht="15">
      <c r="A48" s="6">
        <v>108</v>
      </c>
      <c r="B48" s="6" t="s">
        <v>56</v>
      </c>
      <c r="C48" s="6" t="s">
        <v>134</v>
      </c>
      <c r="D48" s="21">
        <v>76</v>
      </c>
      <c r="E48" s="21">
        <v>4</v>
      </c>
    </row>
    <row r="49" spans="1:5" ht="15">
      <c r="A49" s="6">
        <v>31</v>
      </c>
      <c r="B49" s="6" t="s">
        <v>56</v>
      </c>
      <c r="C49" s="6" t="s">
        <v>55</v>
      </c>
      <c r="D49" s="21">
        <v>0</v>
      </c>
      <c r="E49" s="21">
        <v>5</v>
      </c>
    </row>
    <row r="50" spans="1:5" ht="15">
      <c r="A50" s="6"/>
      <c r="B50" s="15" t="s">
        <v>56</v>
      </c>
      <c r="C50" s="15"/>
      <c r="D50" s="27">
        <f>SUM(D45:D49)</f>
        <v>903</v>
      </c>
      <c r="E50" s="21"/>
    </row>
  </sheetData>
  <mergeCells count="1">
    <mergeCell ref="A1:E1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91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G135"/>
  <sheetViews>
    <sheetView zoomScale="160" zoomScaleNormal="160" zoomScalePageLayoutView="160" workbookViewId="0">
      <selection activeCell="F1" sqref="F1"/>
    </sheetView>
  </sheetViews>
  <sheetFormatPr baseColWidth="10" defaultColWidth="8.7109375" defaultRowHeight="13" x14ac:dyDescent="0"/>
  <cols>
    <col min="1" max="1" width="5.28515625" bestFit="1" customWidth="1"/>
    <col min="2" max="2" width="20.42578125" bestFit="1" customWidth="1"/>
    <col min="3" max="3" width="9.5703125" bestFit="1" customWidth="1"/>
    <col min="4" max="4" width="5.7109375" bestFit="1" customWidth="1"/>
    <col min="5" max="5" width="13.28515625" bestFit="1" customWidth="1"/>
  </cols>
  <sheetData>
    <row r="1" spans="1:7" ht="30">
      <c r="A1" s="83" t="s">
        <v>224</v>
      </c>
      <c r="B1" s="83"/>
      <c r="C1" s="83"/>
      <c r="D1" s="83"/>
      <c r="E1" s="83"/>
    </row>
    <row r="2" spans="1:7" ht="15">
      <c r="A2" s="1" t="s">
        <v>160</v>
      </c>
      <c r="B2" s="1" t="s">
        <v>0</v>
      </c>
      <c r="C2" s="1" t="s">
        <v>1</v>
      </c>
      <c r="D2" s="1" t="s">
        <v>161</v>
      </c>
      <c r="E2" s="1" t="s">
        <v>14</v>
      </c>
    </row>
    <row r="3" spans="1:7" ht="15" hidden="1">
      <c r="A3" s="6">
        <v>1</v>
      </c>
      <c r="B3" s="6" t="str">
        <f>VLOOKUP(A3,MasterMen,2,FALSE)</f>
        <v>Adam Celadin</v>
      </c>
      <c r="C3" s="6" t="str">
        <f>VLOOKUP(A3,MasterMen,3,FALSE)</f>
        <v>Czechia</v>
      </c>
      <c r="D3" s="6" t="str">
        <f>VLOOKUP(A3,MasterMen,4,FALSE)</f>
        <v>M</v>
      </c>
      <c r="E3" s="6">
        <f>VLOOKUP(A3,'Master List Men'!A:S,19,FALSE)</f>
        <v>0</v>
      </c>
    </row>
    <row r="4" spans="1:7" ht="15" hidden="1">
      <c r="A4" s="6">
        <v>3</v>
      </c>
      <c r="B4" s="7" t="s">
        <v>20</v>
      </c>
      <c r="C4" s="7" t="s">
        <v>21</v>
      </c>
      <c r="D4" s="7" t="s">
        <v>17</v>
      </c>
      <c r="E4" s="6">
        <f>VLOOKUP(A4,'Master List Men'!A:S,19,FALSE)</f>
        <v>0</v>
      </c>
    </row>
    <row r="5" spans="1:7" ht="15" hidden="1">
      <c r="A5" s="6">
        <v>4</v>
      </c>
      <c r="B5" s="7" t="s">
        <v>22</v>
      </c>
      <c r="C5" s="7" t="s">
        <v>19</v>
      </c>
      <c r="D5" s="7" t="s">
        <v>17</v>
      </c>
      <c r="E5" s="6">
        <f>VLOOKUP(A5,'Master List Men'!A:S,19,FALSE)</f>
        <v>0</v>
      </c>
    </row>
    <row r="6" spans="1:7" ht="15" hidden="1">
      <c r="A6" s="6">
        <v>5</v>
      </c>
      <c r="B6" s="7" t="s">
        <v>23</v>
      </c>
      <c r="C6" s="7" t="s">
        <v>24</v>
      </c>
      <c r="D6" s="7" t="s">
        <v>17</v>
      </c>
      <c r="E6" s="6">
        <f>VLOOKUP(A6,'Master List Men'!A:S,19,FALSE)</f>
        <v>0</v>
      </c>
    </row>
    <row r="7" spans="1:7" ht="15" hidden="1">
      <c r="A7" s="6">
        <v>8</v>
      </c>
      <c r="B7" s="7" t="s">
        <v>28</v>
      </c>
      <c r="C7" s="7" t="s">
        <v>26</v>
      </c>
      <c r="D7" s="7" t="s">
        <v>17</v>
      </c>
      <c r="E7" s="6">
        <f>VLOOKUP(A7,'Master List Men'!A:S,19,FALSE)</f>
        <v>0</v>
      </c>
    </row>
    <row r="8" spans="1:7" ht="15" hidden="1">
      <c r="A8" s="6">
        <v>10</v>
      </c>
      <c r="B8" s="7" t="s">
        <v>30</v>
      </c>
      <c r="C8" s="7" t="s">
        <v>26</v>
      </c>
      <c r="D8" s="7" t="s">
        <v>17</v>
      </c>
      <c r="E8" s="6">
        <f>VLOOKUP(A8,'Master List Men'!A:S,19,FALSE)</f>
        <v>0</v>
      </c>
    </row>
    <row r="9" spans="1:7" ht="15" hidden="1">
      <c r="A9" s="6">
        <v>11</v>
      </c>
      <c r="B9" s="7" t="s">
        <v>31</v>
      </c>
      <c r="C9" s="7" t="s">
        <v>32</v>
      </c>
      <c r="D9" s="7" t="s">
        <v>17</v>
      </c>
      <c r="E9" s="6">
        <f>VLOOKUP(A9,'Master List Men'!A:S,19,FALSE)</f>
        <v>0</v>
      </c>
    </row>
    <row r="10" spans="1:7" ht="15" hidden="1">
      <c r="A10" s="6">
        <v>13</v>
      </c>
      <c r="B10" s="7" t="s">
        <v>34</v>
      </c>
      <c r="C10" s="7" t="s">
        <v>19</v>
      </c>
      <c r="D10" s="7" t="s">
        <v>17</v>
      </c>
      <c r="E10" s="6">
        <f>VLOOKUP(A10,'Master List Men'!A:S,19,FALSE)</f>
        <v>0</v>
      </c>
    </row>
    <row r="11" spans="1:7" ht="15" hidden="1">
      <c r="A11" s="6">
        <v>14</v>
      </c>
      <c r="B11" s="7" t="s">
        <v>35</v>
      </c>
      <c r="C11" s="7" t="s">
        <v>19</v>
      </c>
      <c r="D11" s="7" t="s">
        <v>17</v>
      </c>
      <c r="E11" s="6">
        <f>VLOOKUP(A11,'Master List Men'!A:S,19,FALSE)</f>
        <v>0</v>
      </c>
    </row>
    <row r="12" spans="1:7" ht="15" hidden="1">
      <c r="A12" s="6">
        <v>15</v>
      </c>
      <c r="B12" s="7" t="s">
        <v>36</v>
      </c>
      <c r="C12" s="7" t="s">
        <v>26</v>
      </c>
      <c r="D12" s="7" t="s">
        <v>17</v>
      </c>
      <c r="E12" s="6">
        <f>VLOOKUP(A12,'Master List Men'!A:S,19,FALSE)</f>
        <v>0</v>
      </c>
    </row>
    <row r="13" spans="1:7" ht="15" hidden="1">
      <c r="A13" s="6">
        <v>16</v>
      </c>
      <c r="B13" s="7" t="s">
        <v>37</v>
      </c>
      <c r="C13" s="7" t="s">
        <v>38</v>
      </c>
      <c r="D13" s="7" t="s">
        <v>17</v>
      </c>
      <c r="E13" s="6">
        <f>VLOOKUP(A13,'Master List Men'!A:S,19,FALSE)</f>
        <v>0</v>
      </c>
    </row>
    <row r="14" spans="1:7" ht="15" hidden="1">
      <c r="A14" s="6">
        <v>19</v>
      </c>
      <c r="B14" s="7" t="s">
        <v>41</v>
      </c>
      <c r="C14" s="7" t="s">
        <v>26</v>
      </c>
      <c r="D14" s="7" t="s">
        <v>17</v>
      </c>
      <c r="E14" s="6">
        <f>VLOOKUP(A14,'Master List Men'!A:S,19,FALSE)</f>
        <v>0</v>
      </c>
    </row>
    <row r="15" spans="1:7" ht="15" hidden="1">
      <c r="A15" s="6">
        <v>22</v>
      </c>
      <c r="B15" s="7" t="s">
        <v>45</v>
      </c>
      <c r="C15" s="7" t="s">
        <v>19</v>
      </c>
      <c r="D15" s="7" t="s">
        <v>17</v>
      </c>
      <c r="E15" s="6">
        <f>VLOOKUP(A15,'Master List Men'!A:S,19,FALSE)</f>
        <v>0</v>
      </c>
    </row>
    <row r="16" spans="1:7" ht="15">
      <c r="A16" s="6">
        <v>23</v>
      </c>
      <c r="B16" s="7" t="s">
        <v>46</v>
      </c>
      <c r="C16" s="7" t="s">
        <v>24</v>
      </c>
      <c r="D16" s="7" t="s">
        <v>17</v>
      </c>
      <c r="E16" s="6">
        <f>VLOOKUP(A16,'Master List Men'!A:S,19,FALSE)</f>
        <v>860</v>
      </c>
      <c r="F16" s="19"/>
      <c r="G16">
        <v>1</v>
      </c>
    </row>
    <row r="17" spans="1:7" ht="15" hidden="1">
      <c r="A17" s="6">
        <v>24</v>
      </c>
      <c r="B17" s="7" t="s">
        <v>47</v>
      </c>
      <c r="C17" s="7" t="s">
        <v>19</v>
      </c>
      <c r="D17" s="7" t="s">
        <v>17</v>
      </c>
      <c r="E17" s="6">
        <f>VLOOKUP(A17,'Master List Men'!A:S,19,FALSE)</f>
        <v>0</v>
      </c>
    </row>
    <row r="18" spans="1:7" ht="15" hidden="1">
      <c r="A18" s="6">
        <v>25</v>
      </c>
      <c r="B18" s="7" t="s">
        <v>48</v>
      </c>
      <c r="C18" s="7" t="s">
        <v>19</v>
      </c>
      <c r="D18" s="7" t="s">
        <v>17</v>
      </c>
      <c r="E18" s="6">
        <f>VLOOKUP(A18,'Master List Men'!A:S,19,FALSE)</f>
        <v>0</v>
      </c>
    </row>
    <row r="19" spans="1:7" ht="15" hidden="1">
      <c r="A19" s="6">
        <v>29</v>
      </c>
      <c r="B19" s="11" t="s">
        <v>52</v>
      </c>
      <c r="C19" s="11" t="s">
        <v>53</v>
      </c>
      <c r="D19" s="7" t="s">
        <v>17</v>
      </c>
      <c r="E19" s="6">
        <f>VLOOKUP(A19,'Master List Men'!A:S,19,FALSE)</f>
        <v>0</v>
      </c>
    </row>
    <row r="20" spans="1:7" ht="15" hidden="1">
      <c r="A20" s="6">
        <v>31</v>
      </c>
      <c r="B20" s="7" t="s">
        <v>55</v>
      </c>
      <c r="C20" s="7" t="s">
        <v>56</v>
      </c>
      <c r="D20" s="7" t="s">
        <v>17</v>
      </c>
      <c r="E20" s="6">
        <f>VLOOKUP(A20,'Master List Men'!A:S,19,FALSE)</f>
        <v>0</v>
      </c>
    </row>
    <row r="21" spans="1:7" ht="15" hidden="1">
      <c r="A21" s="6">
        <v>32</v>
      </c>
      <c r="B21" s="7" t="s">
        <v>57</v>
      </c>
      <c r="C21" s="7" t="s">
        <v>26</v>
      </c>
      <c r="D21" s="7" t="s">
        <v>17</v>
      </c>
      <c r="E21" s="6">
        <f>VLOOKUP(A21,'Master List Men'!A:S,19,FALSE)</f>
        <v>0</v>
      </c>
    </row>
    <row r="22" spans="1:7" ht="15" hidden="1">
      <c r="A22" s="6">
        <v>34</v>
      </c>
      <c r="B22" s="11" t="s">
        <v>59</v>
      </c>
      <c r="C22" s="11" t="s">
        <v>19</v>
      </c>
      <c r="D22" s="11" t="s">
        <v>17</v>
      </c>
      <c r="E22" s="6">
        <f>VLOOKUP(A22,'Master List Men'!A:S,19,FALSE)</f>
        <v>0</v>
      </c>
    </row>
    <row r="23" spans="1:7" ht="15" hidden="1">
      <c r="A23" s="6">
        <v>35</v>
      </c>
      <c r="B23" s="7" t="s">
        <v>60</v>
      </c>
      <c r="C23" s="7" t="s">
        <v>19</v>
      </c>
      <c r="D23" s="7" t="s">
        <v>17</v>
      </c>
      <c r="E23" s="6">
        <f>VLOOKUP(A23,'Master List Men'!A:S,19,FALSE)</f>
        <v>0</v>
      </c>
    </row>
    <row r="24" spans="1:7" ht="15" hidden="1">
      <c r="A24" s="6">
        <v>36</v>
      </c>
      <c r="B24" s="7" t="s">
        <v>61</v>
      </c>
      <c r="C24" s="7" t="s">
        <v>62</v>
      </c>
      <c r="D24" s="7" t="s">
        <v>17</v>
      </c>
      <c r="E24" s="6">
        <f>VLOOKUP(A24,'Master List Men'!A:S,19,FALSE)</f>
        <v>0</v>
      </c>
    </row>
    <row r="25" spans="1:7" ht="15" hidden="1">
      <c r="A25" s="6">
        <v>37</v>
      </c>
      <c r="B25" s="7" t="s">
        <v>63</v>
      </c>
      <c r="C25" s="7" t="s">
        <v>19</v>
      </c>
      <c r="D25" s="7" t="s">
        <v>17</v>
      </c>
      <c r="E25" s="6">
        <f>VLOOKUP(A25,'Master List Men'!A:S,19,FALSE)</f>
        <v>0</v>
      </c>
    </row>
    <row r="26" spans="1:7" ht="15" hidden="1">
      <c r="A26" s="6">
        <v>41</v>
      </c>
      <c r="B26" s="7" t="s">
        <v>68</v>
      </c>
      <c r="C26" s="7" t="s">
        <v>26</v>
      </c>
      <c r="D26" s="7" t="s">
        <v>17</v>
      </c>
      <c r="E26" s="6">
        <f>VLOOKUP(A26,'Master List Men'!A:S,19,FALSE)</f>
        <v>0</v>
      </c>
    </row>
    <row r="27" spans="1:7" ht="15" hidden="1">
      <c r="A27" s="6">
        <v>45</v>
      </c>
      <c r="B27" s="7" t="s">
        <v>72</v>
      </c>
      <c r="C27" s="7" t="s">
        <v>19</v>
      </c>
      <c r="D27" s="7" t="s">
        <v>17</v>
      </c>
      <c r="E27" s="6">
        <f>VLOOKUP(A27,'Master List Men'!A:S,19,FALSE)</f>
        <v>0</v>
      </c>
    </row>
    <row r="28" spans="1:7" ht="15" hidden="1">
      <c r="A28" s="6">
        <v>47</v>
      </c>
      <c r="B28" s="11" t="s">
        <v>74</v>
      </c>
      <c r="C28" s="11" t="s">
        <v>53</v>
      </c>
      <c r="D28" s="7" t="s">
        <v>17</v>
      </c>
      <c r="E28" s="6">
        <f>VLOOKUP(A28,'Master List Men'!A:S,19,FALSE)</f>
        <v>0</v>
      </c>
    </row>
    <row r="29" spans="1:7" ht="15" hidden="1">
      <c r="A29" s="6">
        <v>48</v>
      </c>
      <c r="B29" s="7" t="s">
        <v>75</v>
      </c>
      <c r="C29" s="7" t="s">
        <v>19</v>
      </c>
      <c r="D29" s="7" t="s">
        <v>17</v>
      </c>
      <c r="E29" s="6">
        <f>VLOOKUP(A29,'Master List Men'!A:S,19,FALSE)</f>
        <v>0</v>
      </c>
    </row>
    <row r="30" spans="1:7" ht="15">
      <c r="A30" s="6">
        <v>43</v>
      </c>
      <c r="B30" s="7" t="s">
        <v>70</v>
      </c>
      <c r="C30" s="7" t="s">
        <v>26</v>
      </c>
      <c r="D30" s="7" t="s">
        <v>17</v>
      </c>
      <c r="E30" s="6">
        <f>VLOOKUP(A30,'Master List Men'!A:S,19,FALSE)</f>
        <v>864</v>
      </c>
      <c r="F30" s="19"/>
      <c r="G30">
        <v>2</v>
      </c>
    </row>
    <row r="31" spans="1:7" ht="15" hidden="1">
      <c r="A31" s="6">
        <v>51</v>
      </c>
      <c r="B31" s="7" t="s">
        <v>78</v>
      </c>
      <c r="C31" s="7" t="s">
        <v>19</v>
      </c>
      <c r="D31" s="7" t="s">
        <v>17</v>
      </c>
      <c r="E31" s="6">
        <f>VLOOKUP(A31,'Master List Men'!A:S,19,FALSE)</f>
        <v>0</v>
      </c>
    </row>
    <row r="32" spans="1:7" ht="15" hidden="1">
      <c r="A32" s="6">
        <v>52</v>
      </c>
      <c r="B32" s="7" t="s">
        <v>79</v>
      </c>
      <c r="C32" s="7" t="s">
        <v>26</v>
      </c>
      <c r="D32" s="7" t="s">
        <v>17</v>
      </c>
      <c r="E32" s="6">
        <f>VLOOKUP(A32,'Master List Men'!A:S,19,FALSE)</f>
        <v>0</v>
      </c>
    </row>
    <row r="33" spans="1:5" ht="15" hidden="1">
      <c r="A33" s="6">
        <v>54</v>
      </c>
      <c r="B33" s="11" t="s">
        <v>81</v>
      </c>
      <c r="C33" s="11" t="s">
        <v>19</v>
      </c>
      <c r="D33" s="11" t="s">
        <v>17</v>
      </c>
      <c r="E33" s="6">
        <f>VLOOKUP(A33,'Master List Men'!A:S,19,FALSE)</f>
        <v>0</v>
      </c>
    </row>
    <row r="34" spans="1:5" ht="15" hidden="1">
      <c r="A34" s="6">
        <v>58</v>
      </c>
      <c r="B34" s="7" t="s">
        <v>85</v>
      </c>
      <c r="C34" s="7" t="s">
        <v>19</v>
      </c>
      <c r="D34" s="7" t="s">
        <v>17</v>
      </c>
      <c r="E34" s="6">
        <f>VLOOKUP(A34,'Master List Men'!A:S,19,FALSE)</f>
        <v>0</v>
      </c>
    </row>
    <row r="35" spans="1:5" ht="15" hidden="1">
      <c r="A35" s="6">
        <v>60</v>
      </c>
      <c r="B35" s="7" t="s">
        <v>87</v>
      </c>
      <c r="C35" s="7" t="s">
        <v>19</v>
      </c>
      <c r="D35" s="7" t="s">
        <v>17</v>
      </c>
      <c r="E35" s="6">
        <f>VLOOKUP(A35,'Master List Men'!A:S,19,FALSE)</f>
        <v>0</v>
      </c>
    </row>
    <row r="36" spans="1:5" ht="15" hidden="1">
      <c r="A36" s="6">
        <v>64</v>
      </c>
      <c r="B36" s="7" t="s">
        <v>91</v>
      </c>
      <c r="C36" s="7" t="s">
        <v>19</v>
      </c>
      <c r="D36" s="7" t="s">
        <v>17</v>
      </c>
      <c r="E36" s="6">
        <f>VLOOKUP(A36,'Master List Men'!A:S,19,FALSE)</f>
        <v>0</v>
      </c>
    </row>
    <row r="37" spans="1:5" ht="15" hidden="1">
      <c r="A37" s="6">
        <v>66</v>
      </c>
      <c r="B37" s="7" t="s">
        <v>93</v>
      </c>
      <c r="C37" s="7" t="s">
        <v>38</v>
      </c>
      <c r="D37" s="7" t="s">
        <v>17</v>
      </c>
      <c r="E37" s="6">
        <f>VLOOKUP(A37,'Master List Men'!A:S,19,FALSE)</f>
        <v>0</v>
      </c>
    </row>
    <row r="38" spans="1:5" ht="15" hidden="1">
      <c r="A38" s="6">
        <v>71</v>
      </c>
      <c r="B38" s="7" t="s">
        <v>98</v>
      </c>
      <c r="C38" s="7" t="s">
        <v>19</v>
      </c>
      <c r="D38" s="7" t="s">
        <v>17</v>
      </c>
      <c r="E38" s="6">
        <f>VLOOKUP(A38,'Master List Men'!A:S,19,FALSE)</f>
        <v>0</v>
      </c>
    </row>
    <row r="39" spans="1:5" ht="15" hidden="1">
      <c r="A39" s="6">
        <v>72</v>
      </c>
      <c r="B39" s="7" t="s">
        <v>99</v>
      </c>
      <c r="C39" s="7" t="s">
        <v>19</v>
      </c>
      <c r="D39" s="7" t="s">
        <v>17</v>
      </c>
      <c r="E39" s="6">
        <f>VLOOKUP(A39,'Master List Men'!A:S,19,FALSE)</f>
        <v>0</v>
      </c>
    </row>
    <row r="40" spans="1:5" ht="15" hidden="1">
      <c r="A40" s="6">
        <v>73</v>
      </c>
      <c r="B40" s="7" t="s">
        <v>100</v>
      </c>
      <c r="C40" s="7" t="s">
        <v>19</v>
      </c>
      <c r="D40" s="7" t="s">
        <v>17</v>
      </c>
      <c r="E40" s="6">
        <f>VLOOKUP(A40,'Master List Men'!A:S,19,FALSE)</f>
        <v>0</v>
      </c>
    </row>
    <row r="41" spans="1:5" ht="15" hidden="1">
      <c r="A41" s="6">
        <v>75</v>
      </c>
      <c r="B41" s="7" t="s">
        <v>102</v>
      </c>
      <c r="C41" s="7" t="s">
        <v>56</v>
      </c>
      <c r="D41" s="7" t="s">
        <v>17</v>
      </c>
      <c r="E41" s="6">
        <f>VLOOKUP(A41,'Master List Men'!A:S,19,FALSE)</f>
        <v>0</v>
      </c>
    </row>
    <row r="42" spans="1:5" ht="15" hidden="1">
      <c r="A42" s="6">
        <v>76</v>
      </c>
      <c r="B42" s="7" t="s">
        <v>103</v>
      </c>
      <c r="C42" s="7" t="s">
        <v>19</v>
      </c>
      <c r="D42" s="7" t="s">
        <v>17</v>
      </c>
      <c r="E42" s="6">
        <f>VLOOKUP(A42,'Master List Men'!A:S,19,FALSE)</f>
        <v>0</v>
      </c>
    </row>
    <row r="43" spans="1:5" ht="15" hidden="1">
      <c r="A43" s="6">
        <v>80</v>
      </c>
      <c r="B43" s="7" t="s">
        <v>107</v>
      </c>
      <c r="C43" s="7" t="s">
        <v>19</v>
      </c>
      <c r="D43" s="7" t="s">
        <v>17</v>
      </c>
      <c r="E43" s="6">
        <f>VLOOKUP(A43,'Master List Men'!A:S,19,FALSE)</f>
        <v>0</v>
      </c>
    </row>
    <row r="44" spans="1:5" ht="15" hidden="1">
      <c r="A44" s="6">
        <v>81</v>
      </c>
      <c r="B44" s="7" t="s">
        <v>108</v>
      </c>
      <c r="C44" s="7" t="s">
        <v>19</v>
      </c>
      <c r="D44" s="7" t="s">
        <v>17</v>
      </c>
      <c r="E44" s="6">
        <f>VLOOKUP(A44,'Master List Men'!A:S,19,FALSE)</f>
        <v>0</v>
      </c>
    </row>
    <row r="45" spans="1:5" ht="15" hidden="1">
      <c r="A45" s="6">
        <v>82</v>
      </c>
      <c r="B45" s="7" t="s">
        <v>109</v>
      </c>
      <c r="C45" s="7" t="s">
        <v>19</v>
      </c>
      <c r="D45" s="7" t="s">
        <v>17</v>
      </c>
      <c r="E45" s="6">
        <f>VLOOKUP(A45,'Master List Men'!A:S,19,FALSE)</f>
        <v>0</v>
      </c>
    </row>
    <row r="46" spans="1:5" ht="15" hidden="1">
      <c r="A46" s="6">
        <v>83</v>
      </c>
      <c r="B46" s="7" t="s">
        <v>110</v>
      </c>
      <c r="C46" s="7" t="s">
        <v>19</v>
      </c>
      <c r="D46" s="7" t="s">
        <v>17</v>
      </c>
      <c r="E46" s="6">
        <f>VLOOKUP(A46,'Master List Men'!A:S,19,FALSE)</f>
        <v>0</v>
      </c>
    </row>
    <row r="47" spans="1:5" ht="15" hidden="1">
      <c r="A47" s="6">
        <v>84</v>
      </c>
      <c r="B47" s="7" t="s">
        <v>111</v>
      </c>
      <c r="C47" s="7" t="s">
        <v>43</v>
      </c>
      <c r="D47" s="7" t="s">
        <v>17</v>
      </c>
      <c r="E47" s="6">
        <f>VLOOKUP(A47,'Master List Men'!A:S,19,FALSE)</f>
        <v>1473</v>
      </c>
    </row>
    <row r="48" spans="1:5" ht="15" hidden="1">
      <c r="A48" s="6">
        <v>85</v>
      </c>
      <c r="B48" s="7" t="s">
        <v>112</v>
      </c>
      <c r="C48" s="7" t="s">
        <v>19</v>
      </c>
      <c r="D48" s="7" t="s">
        <v>17</v>
      </c>
      <c r="E48" s="6">
        <f>VLOOKUP(A48,'Master List Men'!A:S,19,FALSE)</f>
        <v>0</v>
      </c>
    </row>
    <row r="49" spans="1:5" ht="15" hidden="1">
      <c r="A49" s="6">
        <v>89</v>
      </c>
      <c r="B49" s="7" t="s">
        <v>116</v>
      </c>
      <c r="C49" s="7" t="s">
        <v>43</v>
      </c>
      <c r="D49" s="7" t="s">
        <v>17</v>
      </c>
      <c r="E49" s="6">
        <f>VLOOKUP(A49,'Master List Men'!A:S,19,FALSE)</f>
        <v>0</v>
      </c>
    </row>
    <row r="50" spans="1:5" ht="15" hidden="1">
      <c r="A50" s="6">
        <v>91</v>
      </c>
      <c r="B50" s="7" t="s">
        <v>118</v>
      </c>
      <c r="C50" s="7" t="s">
        <v>24</v>
      </c>
      <c r="D50" s="7" t="s">
        <v>17</v>
      </c>
      <c r="E50" s="6">
        <f>VLOOKUP(A50,'Master List Men'!A:S,19,FALSE)</f>
        <v>0</v>
      </c>
    </row>
    <row r="51" spans="1:5" ht="15" hidden="1">
      <c r="A51" s="6">
        <v>94</v>
      </c>
      <c r="B51" s="7" t="s">
        <v>121</v>
      </c>
      <c r="C51" s="7" t="s">
        <v>19</v>
      </c>
      <c r="D51" s="7" t="s">
        <v>17</v>
      </c>
      <c r="E51" s="6">
        <f>VLOOKUP(A51,'Master List Men'!A:S,19,FALSE)</f>
        <v>0</v>
      </c>
    </row>
    <row r="52" spans="1:5" ht="15" hidden="1">
      <c r="A52" s="6">
        <v>96</v>
      </c>
      <c r="B52" s="7" t="s">
        <v>123</v>
      </c>
      <c r="C52" s="7" t="s">
        <v>24</v>
      </c>
      <c r="D52" s="7" t="s">
        <v>17</v>
      </c>
      <c r="E52" s="6">
        <f>VLOOKUP(A52,'Master List Men'!A:S,19,FALSE)</f>
        <v>0</v>
      </c>
    </row>
    <row r="53" spans="1:5" ht="15" hidden="1">
      <c r="A53" s="6">
        <v>99</v>
      </c>
      <c r="B53" s="7" t="s">
        <v>124</v>
      </c>
      <c r="C53" s="7" t="s">
        <v>26</v>
      </c>
      <c r="D53" s="7" t="s">
        <v>17</v>
      </c>
      <c r="E53" s="6">
        <f>VLOOKUP(A53,'Master List Men'!A:S,19,FALSE)</f>
        <v>0</v>
      </c>
    </row>
    <row r="54" spans="1:5" ht="15" hidden="1">
      <c r="A54" s="6">
        <v>100</v>
      </c>
      <c r="B54" s="7" t="s">
        <v>125</v>
      </c>
      <c r="C54" s="7" t="s">
        <v>24</v>
      </c>
      <c r="D54" s="7" t="s">
        <v>126</v>
      </c>
      <c r="E54" s="6">
        <f>VLOOKUP(A54,'Master List Women'!A:S,19,FALSE)</f>
        <v>0</v>
      </c>
    </row>
    <row r="55" spans="1:5" ht="15" hidden="1">
      <c r="A55" s="6">
        <v>101</v>
      </c>
      <c r="B55" s="7" t="s">
        <v>127</v>
      </c>
      <c r="C55" s="7" t="s">
        <v>24</v>
      </c>
      <c r="D55" s="7" t="s">
        <v>126</v>
      </c>
      <c r="E55" s="6">
        <f>VLOOKUP(A55,'Master List Women'!A:S,19,FALSE)</f>
        <v>0</v>
      </c>
    </row>
    <row r="56" spans="1:5" ht="15" hidden="1">
      <c r="A56" s="6">
        <v>104</v>
      </c>
      <c r="B56" s="7" t="s">
        <v>130</v>
      </c>
      <c r="C56" s="7" t="s">
        <v>24</v>
      </c>
      <c r="D56" s="7" t="s">
        <v>126</v>
      </c>
      <c r="E56" s="6">
        <f>VLOOKUP(A56,'Master List Women'!A:S,19,FALSE)</f>
        <v>0</v>
      </c>
    </row>
    <row r="57" spans="1:5" ht="15" hidden="1">
      <c r="A57" s="6">
        <v>106</v>
      </c>
      <c r="B57" s="7" t="s">
        <v>132</v>
      </c>
      <c r="C57" s="7" t="s">
        <v>26</v>
      </c>
      <c r="D57" s="7" t="s">
        <v>126</v>
      </c>
      <c r="E57" s="6">
        <f>VLOOKUP(A57,'Master List Women'!A:S,19,FALSE)</f>
        <v>0</v>
      </c>
    </row>
    <row r="58" spans="1:5" ht="15" hidden="1">
      <c r="A58" s="6">
        <v>107</v>
      </c>
      <c r="B58" s="7" t="s">
        <v>133</v>
      </c>
      <c r="C58" s="7" t="s">
        <v>26</v>
      </c>
      <c r="D58" s="7" t="s">
        <v>126</v>
      </c>
      <c r="E58" s="6">
        <f>VLOOKUP(A58,'Master List Women'!A:S,19,FALSE)</f>
        <v>0</v>
      </c>
    </row>
    <row r="59" spans="1:5" ht="15" hidden="1">
      <c r="A59" s="6">
        <v>108</v>
      </c>
      <c r="B59" s="7" t="s">
        <v>134</v>
      </c>
      <c r="C59" s="7" t="s">
        <v>56</v>
      </c>
      <c r="D59" s="7" t="s">
        <v>126</v>
      </c>
      <c r="E59" s="6">
        <f>VLOOKUP(A59,'Master List Women'!A:S,19,FALSE)</f>
        <v>0</v>
      </c>
    </row>
    <row r="60" spans="1:5" ht="15" hidden="1">
      <c r="A60" s="6">
        <v>109</v>
      </c>
      <c r="B60" s="7" t="s">
        <v>135</v>
      </c>
      <c r="C60" s="7" t="s">
        <v>19</v>
      </c>
      <c r="D60" s="7" t="s">
        <v>126</v>
      </c>
      <c r="E60" s="6">
        <f>VLOOKUP(A60,'Master List Women'!A:S,19,FALSE)</f>
        <v>0</v>
      </c>
    </row>
    <row r="61" spans="1:5" ht="15" hidden="1">
      <c r="A61" s="6">
        <v>110</v>
      </c>
      <c r="B61" s="7" t="s">
        <v>136</v>
      </c>
      <c r="C61" s="7" t="s">
        <v>19</v>
      </c>
      <c r="D61" s="7" t="s">
        <v>126</v>
      </c>
      <c r="E61" s="6">
        <f>VLOOKUP(A61,'Master List Women'!A:S,19,FALSE)</f>
        <v>0</v>
      </c>
    </row>
    <row r="62" spans="1:5" ht="15" hidden="1">
      <c r="A62" s="6">
        <v>111</v>
      </c>
      <c r="B62" s="7" t="s">
        <v>137</v>
      </c>
      <c r="C62" s="7" t="s">
        <v>24</v>
      </c>
      <c r="D62" s="7" t="s">
        <v>126</v>
      </c>
      <c r="E62" s="6">
        <f>VLOOKUP(A62,'Master List Women'!A:S,19,FALSE)</f>
        <v>0</v>
      </c>
    </row>
    <row r="63" spans="1:5" ht="15" hidden="1">
      <c r="A63" s="6">
        <v>116</v>
      </c>
      <c r="B63" s="7" t="s">
        <v>142</v>
      </c>
      <c r="C63" s="7" t="s">
        <v>19</v>
      </c>
      <c r="D63" s="7" t="s">
        <v>126</v>
      </c>
      <c r="E63" s="6">
        <f>VLOOKUP(A63,'Master List Women'!A:S,19,FALSE)</f>
        <v>0</v>
      </c>
    </row>
    <row r="64" spans="1:5" ht="15" hidden="1">
      <c r="A64" s="6">
        <v>117</v>
      </c>
      <c r="B64" s="7" t="s">
        <v>143</v>
      </c>
      <c r="C64" s="7" t="s">
        <v>24</v>
      </c>
      <c r="D64" s="7" t="s">
        <v>126</v>
      </c>
      <c r="E64" s="6">
        <f>VLOOKUP(A64,'Master List Women'!A:S,19,FALSE)</f>
        <v>0</v>
      </c>
    </row>
    <row r="65" spans="1:7" ht="15" hidden="1">
      <c r="A65" s="6">
        <v>119</v>
      </c>
      <c r="B65" s="7" t="s">
        <v>145</v>
      </c>
      <c r="C65" s="7" t="s">
        <v>43</v>
      </c>
      <c r="D65" s="7" t="s">
        <v>126</v>
      </c>
      <c r="E65" s="6">
        <f>VLOOKUP(A65,'Master List Women'!A:S,19,FALSE)</f>
        <v>0</v>
      </c>
    </row>
    <row r="66" spans="1:7" ht="15" hidden="1">
      <c r="A66" s="6">
        <v>120</v>
      </c>
      <c r="B66" s="7" t="s">
        <v>146</v>
      </c>
      <c r="C66" s="7" t="s">
        <v>38</v>
      </c>
      <c r="D66" s="7" t="s">
        <v>126</v>
      </c>
      <c r="E66" s="6">
        <f>VLOOKUP(A66,'Master List Women'!A:S,19,FALSE)</f>
        <v>0</v>
      </c>
    </row>
    <row r="67" spans="1:7" ht="15" hidden="1">
      <c r="A67" s="6">
        <v>121</v>
      </c>
      <c r="B67" s="7" t="s">
        <v>147</v>
      </c>
      <c r="C67" s="7" t="s">
        <v>26</v>
      </c>
      <c r="D67" s="7" t="s">
        <v>126</v>
      </c>
      <c r="E67" s="6">
        <f>VLOOKUP(A67,'Master List Women'!A:S,19,FALSE)</f>
        <v>0</v>
      </c>
    </row>
    <row r="68" spans="1:7" ht="15" hidden="1">
      <c r="A68" s="6">
        <v>124</v>
      </c>
      <c r="B68" s="7" t="s">
        <v>150</v>
      </c>
      <c r="C68" s="7" t="s">
        <v>26</v>
      </c>
      <c r="D68" s="7" t="s">
        <v>126</v>
      </c>
      <c r="E68" s="6">
        <f>VLOOKUP(A68,'Master List Women'!A:S,19,FALSE)</f>
        <v>0</v>
      </c>
    </row>
    <row r="69" spans="1:7" ht="15" hidden="1">
      <c r="A69" s="6">
        <v>128</v>
      </c>
      <c r="B69" s="7" t="s">
        <v>154</v>
      </c>
      <c r="C69" s="7" t="s">
        <v>38</v>
      </c>
      <c r="D69" s="7" t="s">
        <v>126</v>
      </c>
      <c r="E69" s="6">
        <f>VLOOKUP(A69,'Master List Women'!A:S,19,FALSE)</f>
        <v>0</v>
      </c>
    </row>
    <row r="70" spans="1:7" ht="15" hidden="1">
      <c r="A70" s="6">
        <v>129</v>
      </c>
      <c r="B70" s="7" t="s">
        <v>155</v>
      </c>
      <c r="C70" s="7" t="s">
        <v>19</v>
      </c>
      <c r="D70" s="7" t="s">
        <v>126</v>
      </c>
      <c r="E70" s="6">
        <f>VLOOKUP(A70,'Master List Women'!A:S,19,FALSE)</f>
        <v>0</v>
      </c>
    </row>
    <row r="71" spans="1:7" ht="15" hidden="1">
      <c r="A71" s="6">
        <v>131</v>
      </c>
      <c r="B71" s="7" t="s">
        <v>157</v>
      </c>
      <c r="C71" s="7" t="s">
        <v>43</v>
      </c>
      <c r="D71" s="7" t="s">
        <v>126</v>
      </c>
      <c r="E71" s="6">
        <f>VLOOKUP(A71,'Master List Women'!A:S,19,FALSE)</f>
        <v>0</v>
      </c>
    </row>
    <row r="72" spans="1:7" ht="15" hidden="1">
      <c r="A72" s="6">
        <v>132</v>
      </c>
      <c r="B72" s="7" t="s">
        <v>158</v>
      </c>
      <c r="C72" s="7" t="s">
        <v>24</v>
      </c>
      <c r="D72" s="7" t="s">
        <v>126</v>
      </c>
      <c r="E72" s="6">
        <f>VLOOKUP(A72,'Master List Women'!A:S,19,FALSE)</f>
        <v>0</v>
      </c>
    </row>
    <row r="73" spans="1:7" ht="15">
      <c r="A73" s="6">
        <v>49</v>
      </c>
      <c r="B73" s="7" t="s">
        <v>76</v>
      </c>
      <c r="C73" s="7" t="s">
        <v>24</v>
      </c>
      <c r="D73" s="7" t="s">
        <v>17</v>
      </c>
      <c r="E73" s="6">
        <f>VLOOKUP(A73,'Master List Men'!A:S,19,FALSE)</f>
        <v>905</v>
      </c>
      <c r="F73" s="19"/>
      <c r="G73">
        <v>3</v>
      </c>
    </row>
    <row r="74" spans="1:7" ht="15">
      <c r="A74" s="6">
        <v>88</v>
      </c>
      <c r="B74" s="7" t="s">
        <v>115</v>
      </c>
      <c r="C74" s="7" t="s">
        <v>24</v>
      </c>
      <c r="D74" s="7" t="s">
        <v>17</v>
      </c>
      <c r="E74" s="6">
        <f>VLOOKUP(A74,'Master List Men'!A:S,19,FALSE)</f>
        <v>944</v>
      </c>
      <c r="F74" s="19"/>
      <c r="G74">
        <v>4</v>
      </c>
    </row>
    <row r="75" spans="1:7" ht="15">
      <c r="A75" s="30">
        <v>87</v>
      </c>
      <c r="B75" s="11" t="s">
        <v>114</v>
      </c>
      <c r="C75" s="11" t="s">
        <v>24</v>
      </c>
      <c r="D75" s="11" t="s">
        <v>17</v>
      </c>
      <c r="E75" s="6">
        <f>VLOOKUP(A75,'Master List Men'!A:S,19,FALSE)</f>
        <v>968</v>
      </c>
      <c r="F75" s="19"/>
      <c r="G75">
        <v>5</v>
      </c>
    </row>
    <row r="76" spans="1:7" ht="15">
      <c r="A76" s="6">
        <v>53</v>
      </c>
      <c r="B76" s="7" t="s">
        <v>80</v>
      </c>
      <c r="C76" s="7" t="s">
        <v>56</v>
      </c>
      <c r="D76" s="7" t="s">
        <v>17</v>
      </c>
      <c r="E76" s="6">
        <f>VLOOKUP(A76,'Master List Men'!A:S,19,FALSE)</f>
        <v>980</v>
      </c>
      <c r="F76" s="19"/>
    </row>
    <row r="77" spans="1:7" ht="15">
      <c r="A77" s="6">
        <v>67</v>
      </c>
      <c r="B77" s="7" t="s">
        <v>94</v>
      </c>
      <c r="C77" s="7" t="s">
        <v>19</v>
      </c>
      <c r="D77" s="7" t="s">
        <v>17</v>
      </c>
      <c r="E77" s="6">
        <f>VLOOKUP(A77,'Master List Men'!A:S,19,FALSE)</f>
        <v>983</v>
      </c>
      <c r="F77" s="19"/>
      <c r="G77">
        <v>6</v>
      </c>
    </row>
    <row r="78" spans="1:7" ht="15">
      <c r="A78" s="6">
        <v>123</v>
      </c>
      <c r="B78" s="7" t="s">
        <v>149</v>
      </c>
      <c r="C78" s="7" t="s">
        <v>24</v>
      </c>
      <c r="D78" s="7" t="s">
        <v>126</v>
      </c>
      <c r="E78" s="6">
        <f>VLOOKUP(A78,'Master List Women'!A:S,19,FALSE)</f>
        <v>984</v>
      </c>
      <c r="F78" s="19"/>
      <c r="G78">
        <v>7</v>
      </c>
    </row>
    <row r="79" spans="1:7" ht="15">
      <c r="A79" s="6">
        <v>90</v>
      </c>
      <c r="B79" s="7" t="s">
        <v>117</v>
      </c>
      <c r="C79" s="7" t="s">
        <v>62</v>
      </c>
      <c r="D79" s="7" t="s">
        <v>17</v>
      </c>
      <c r="E79" s="6">
        <f>VLOOKUP(A79,'Master List Men'!A:S,19,FALSE)</f>
        <v>985</v>
      </c>
      <c r="F79" s="19"/>
      <c r="G79">
        <v>8</v>
      </c>
    </row>
    <row r="80" spans="1:7" ht="15">
      <c r="A80" s="6">
        <v>70</v>
      </c>
      <c r="B80" s="7" t="s">
        <v>97</v>
      </c>
      <c r="C80" s="7" t="s">
        <v>43</v>
      </c>
      <c r="D80" s="7" t="s">
        <v>17</v>
      </c>
      <c r="E80" s="6">
        <f>VLOOKUP(A80,'Master List Men'!A:S,19,FALSE)</f>
        <v>1012</v>
      </c>
      <c r="F80" s="19"/>
      <c r="G80">
        <v>9</v>
      </c>
    </row>
    <row r="81" spans="1:7" ht="15">
      <c r="A81" s="6">
        <v>40</v>
      </c>
      <c r="B81" s="7" t="s">
        <v>67</v>
      </c>
      <c r="C81" s="7" t="s">
        <v>19</v>
      </c>
      <c r="D81" s="7" t="s">
        <v>17</v>
      </c>
      <c r="E81" s="6">
        <f>VLOOKUP(A81,'Master List Men'!A:S,19,FALSE)</f>
        <v>1025</v>
      </c>
      <c r="F81" s="19"/>
      <c r="G81">
        <v>10</v>
      </c>
    </row>
    <row r="82" spans="1:7" ht="15">
      <c r="A82" s="6">
        <v>86</v>
      </c>
      <c r="B82" s="7" t="s">
        <v>113</v>
      </c>
      <c r="C82" s="7" t="s">
        <v>26</v>
      </c>
      <c r="D82" s="7" t="s">
        <v>17</v>
      </c>
      <c r="E82" s="6">
        <f>VLOOKUP(A82,'Master List Men'!A:S,19,FALSE)</f>
        <v>1026</v>
      </c>
      <c r="F82" s="19"/>
      <c r="G82">
        <v>11</v>
      </c>
    </row>
    <row r="83" spans="1:7" ht="15">
      <c r="A83" s="6">
        <v>46</v>
      </c>
      <c r="B83" s="7" t="s">
        <v>73</v>
      </c>
      <c r="C83" s="7" t="s">
        <v>26</v>
      </c>
      <c r="D83" s="7" t="s">
        <v>17</v>
      </c>
      <c r="E83" s="6">
        <f>VLOOKUP(A83,'Master List Men'!A:S,19,FALSE)</f>
        <v>1033</v>
      </c>
      <c r="F83" s="19"/>
      <c r="G83">
        <v>12</v>
      </c>
    </row>
    <row r="84" spans="1:7" ht="15">
      <c r="A84" s="6">
        <v>74</v>
      </c>
      <c r="B84" s="7" t="s">
        <v>101</v>
      </c>
      <c r="C84" s="11" t="s">
        <v>21</v>
      </c>
      <c r="D84" s="11" t="s">
        <v>17</v>
      </c>
      <c r="E84" s="6">
        <f>VLOOKUP(A84,'Master List Men'!A:S,19,FALSE)</f>
        <v>1040</v>
      </c>
      <c r="F84" s="19"/>
      <c r="G84">
        <v>13</v>
      </c>
    </row>
    <row r="85" spans="1:7" ht="15">
      <c r="A85" s="6">
        <v>93</v>
      </c>
      <c r="B85" s="7" t="s">
        <v>120</v>
      </c>
      <c r="C85" s="7" t="s">
        <v>26</v>
      </c>
      <c r="D85" s="7" t="s">
        <v>17</v>
      </c>
      <c r="E85" s="6">
        <f>VLOOKUP(A85,'Master List Men'!A:S,19,FALSE)</f>
        <v>1051</v>
      </c>
      <c r="F85" s="19"/>
      <c r="G85">
        <v>14</v>
      </c>
    </row>
    <row r="86" spans="1:7" ht="15">
      <c r="A86" s="6">
        <v>28</v>
      </c>
      <c r="B86" s="7" t="s">
        <v>51</v>
      </c>
      <c r="C86" s="7" t="s">
        <v>38</v>
      </c>
      <c r="D86" s="7" t="s">
        <v>17</v>
      </c>
      <c r="E86" s="6">
        <f>VLOOKUP(A86,'Master List Men'!A:S,19,FALSE)</f>
        <v>1056</v>
      </c>
      <c r="F86" s="19"/>
      <c r="G86">
        <v>15</v>
      </c>
    </row>
    <row r="87" spans="1:7" ht="15">
      <c r="A87" s="6">
        <v>27</v>
      </c>
      <c r="B87" s="7" t="s">
        <v>50</v>
      </c>
      <c r="C87" s="7" t="s">
        <v>26</v>
      </c>
      <c r="D87" s="7" t="s">
        <v>17</v>
      </c>
      <c r="E87" s="6">
        <f>VLOOKUP(A87,'Master List Men'!A:S,19,FALSE)</f>
        <v>1074</v>
      </c>
      <c r="F87" s="19"/>
      <c r="G87">
        <v>16</v>
      </c>
    </row>
    <row r="88" spans="1:7" ht="15">
      <c r="A88" s="6">
        <v>30</v>
      </c>
      <c r="B88" s="7" t="s">
        <v>54</v>
      </c>
      <c r="C88" s="7" t="s">
        <v>16</v>
      </c>
      <c r="D88" s="7" t="s">
        <v>17</v>
      </c>
      <c r="E88" s="6">
        <f>VLOOKUP(A88,'Master List Men'!A:S,19,FALSE)</f>
        <v>1075</v>
      </c>
    </row>
    <row r="89" spans="1:7" ht="15">
      <c r="A89" s="6">
        <v>65</v>
      </c>
      <c r="B89" s="7" t="s">
        <v>92</v>
      </c>
      <c r="C89" s="7" t="s">
        <v>26</v>
      </c>
      <c r="D89" s="7" t="s">
        <v>17</v>
      </c>
      <c r="E89" s="6">
        <f>VLOOKUP(A89,'Master List Men'!A:S,19,FALSE)</f>
        <v>1076</v>
      </c>
    </row>
    <row r="90" spans="1:7" ht="15">
      <c r="A90" s="6">
        <v>79</v>
      </c>
      <c r="B90" s="7" t="s">
        <v>106</v>
      </c>
      <c r="C90" s="7" t="s">
        <v>26</v>
      </c>
      <c r="D90" s="7" t="s">
        <v>17</v>
      </c>
      <c r="E90" s="6">
        <f>VLOOKUP(A90,'Master List Men'!A:S,19,FALSE)</f>
        <v>1078</v>
      </c>
    </row>
    <row r="91" spans="1:7" ht="15">
      <c r="A91" s="6">
        <v>62</v>
      </c>
      <c r="B91" s="7" t="s">
        <v>89</v>
      </c>
      <c r="C91" s="11" t="s">
        <v>16</v>
      </c>
      <c r="D91" s="11" t="s">
        <v>17</v>
      </c>
      <c r="E91" s="6">
        <f>VLOOKUP(A91,'Master List Men'!A:S,19,FALSE)</f>
        <v>1080</v>
      </c>
    </row>
    <row r="92" spans="1:7" ht="15">
      <c r="A92" s="6">
        <v>2</v>
      </c>
      <c r="B92" s="7" t="s">
        <v>18</v>
      </c>
      <c r="C92" s="7" t="s">
        <v>19</v>
      </c>
      <c r="D92" s="7" t="s">
        <v>17</v>
      </c>
      <c r="E92" s="6">
        <f>VLOOKUP(A92,'Master List Men'!A:S,19,FALSE)</f>
        <v>1081</v>
      </c>
    </row>
    <row r="93" spans="1:7" ht="15">
      <c r="A93" s="6">
        <v>17</v>
      </c>
      <c r="B93" s="7" t="s">
        <v>39</v>
      </c>
      <c r="C93" s="7" t="s">
        <v>26</v>
      </c>
      <c r="D93" s="7" t="s">
        <v>17</v>
      </c>
      <c r="E93" s="6">
        <f>VLOOKUP(A93,'Master List Men'!A:S,19,FALSE)</f>
        <v>1083</v>
      </c>
    </row>
    <row r="94" spans="1:7" ht="15">
      <c r="A94" s="6">
        <v>33</v>
      </c>
      <c r="B94" s="7" t="s">
        <v>58</v>
      </c>
      <c r="C94" s="7" t="s">
        <v>19</v>
      </c>
      <c r="D94" s="7" t="s">
        <v>17</v>
      </c>
      <c r="E94" s="6">
        <f>VLOOKUP(A94,'Master List Men'!A:S,19,FALSE)</f>
        <v>1090</v>
      </c>
    </row>
    <row r="95" spans="1:7" ht="15">
      <c r="A95" s="6">
        <v>115</v>
      </c>
      <c r="B95" s="7" t="s">
        <v>141</v>
      </c>
      <c r="C95" s="11" t="s">
        <v>16</v>
      </c>
      <c r="D95" s="11" t="s">
        <v>126</v>
      </c>
      <c r="E95" s="6">
        <f>VLOOKUP(A95,'Master List Women'!A:S,19,FALSE)</f>
        <v>1093</v>
      </c>
    </row>
    <row r="96" spans="1:7" ht="15">
      <c r="A96" s="6">
        <v>7</v>
      </c>
      <c r="B96" s="7" t="s">
        <v>27</v>
      </c>
      <c r="C96" s="7" t="s">
        <v>24</v>
      </c>
      <c r="D96" s="7" t="s">
        <v>17</v>
      </c>
      <c r="E96" s="6">
        <f>VLOOKUP(A96,'Master List Men'!A:S,19,FALSE)</f>
        <v>1100</v>
      </c>
    </row>
    <row r="97" spans="1:5" ht="15">
      <c r="A97" s="6">
        <v>12</v>
      </c>
      <c r="B97" s="7" t="s">
        <v>33</v>
      </c>
      <c r="C97" s="7" t="s">
        <v>19</v>
      </c>
      <c r="D97" s="7" t="s">
        <v>17</v>
      </c>
      <c r="E97" s="6">
        <f>VLOOKUP(A97,'Master List Men'!A:S,19,FALSE)</f>
        <v>1107</v>
      </c>
    </row>
    <row r="98" spans="1:5" ht="15">
      <c r="A98" s="6">
        <v>26</v>
      </c>
      <c r="B98" s="7" t="s">
        <v>49</v>
      </c>
      <c r="C98" s="7" t="s">
        <v>26</v>
      </c>
      <c r="D98" s="7" t="s">
        <v>17</v>
      </c>
      <c r="E98" s="6">
        <f>VLOOKUP(A98,'Master List Men'!A:S,19,FALSE)</f>
        <v>1149</v>
      </c>
    </row>
    <row r="99" spans="1:5" ht="15">
      <c r="A99" s="6">
        <v>126</v>
      </c>
      <c r="B99" s="7" t="s">
        <v>152</v>
      </c>
      <c r="C99" s="7" t="s">
        <v>26</v>
      </c>
      <c r="D99" s="7" t="s">
        <v>126</v>
      </c>
      <c r="E99" s="6">
        <f>VLOOKUP(A99,'Master List Women'!A:S,19,FALSE)</f>
        <v>1199</v>
      </c>
    </row>
    <row r="100" spans="1:5" ht="15">
      <c r="A100" s="6">
        <v>21</v>
      </c>
      <c r="B100" s="7" t="s">
        <v>44</v>
      </c>
      <c r="C100" s="7" t="s">
        <v>43</v>
      </c>
      <c r="D100" s="7" t="s">
        <v>17</v>
      </c>
      <c r="E100" s="6">
        <f>VLOOKUP(A100,'Master List Men'!A:S,19,FALSE)</f>
        <v>1202</v>
      </c>
    </row>
    <row r="101" spans="1:5" ht="15">
      <c r="A101" s="6">
        <v>78</v>
      </c>
      <c r="B101" s="7" t="s">
        <v>105</v>
      </c>
      <c r="C101" s="7" t="s">
        <v>26</v>
      </c>
      <c r="D101" s="7" t="s">
        <v>17</v>
      </c>
      <c r="E101" s="6">
        <f>VLOOKUP(A101,'Master List Men'!A:S,19,FALSE)</f>
        <v>1203</v>
      </c>
    </row>
    <row r="102" spans="1:5" ht="15">
      <c r="A102" s="6">
        <v>44</v>
      </c>
      <c r="B102" s="7" t="s">
        <v>71</v>
      </c>
      <c r="C102" s="7" t="s">
        <v>43</v>
      </c>
      <c r="D102" s="7" t="s">
        <v>17</v>
      </c>
      <c r="E102" s="6">
        <f>VLOOKUP(A102,'Master List Men'!A:S,19,FALSE)</f>
        <v>1209</v>
      </c>
    </row>
    <row r="103" spans="1:5" ht="15">
      <c r="A103" s="6">
        <v>39</v>
      </c>
      <c r="B103" s="7" t="s">
        <v>65</v>
      </c>
      <c r="C103" s="7" t="s">
        <v>66</v>
      </c>
      <c r="D103" s="7" t="s">
        <v>17</v>
      </c>
      <c r="E103" s="6">
        <f>VLOOKUP(A103,'Master List Men'!A:S,19,FALSE)</f>
        <v>1212</v>
      </c>
    </row>
    <row r="104" spans="1:5" ht="15">
      <c r="A104" s="6">
        <v>56</v>
      </c>
      <c r="B104" s="7" t="s">
        <v>83</v>
      </c>
      <c r="C104" s="7" t="s">
        <v>19</v>
      </c>
      <c r="D104" s="7" t="s">
        <v>17</v>
      </c>
      <c r="E104" s="6">
        <f>VLOOKUP(A104,'Master List Men'!A:S,19,FALSE)</f>
        <v>1217</v>
      </c>
    </row>
    <row r="105" spans="1:5" ht="15">
      <c r="A105" s="6">
        <v>133</v>
      </c>
      <c r="B105" s="7" t="s">
        <v>159</v>
      </c>
      <c r="C105" s="7" t="s">
        <v>26</v>
      </c>
      <c r="D105" s="7" t="s">
        <v>126</v>
      </c>
      <c r="E105" s="6">
        <f>VLOOKUP(A105,'Master List Women'!A:S,19,FALSE)</f>
        <v>1249</v>
      </c>
    </row>
    <row r="106" spans="1:5" ht="15">
      <c r="A106" s="6">
        <v>105</v>
      </c>
      <c r="B106" s="7" t="s">
        <v>131</v>
      </c>
      <c r="C106" s="11" t="s">
        <v>16</v>
      </c>
      <c r="D106" s="11" t="s">
        <v>126</v>
      </c>
      <c r="E106" s="6">
        <f>VLOOKUP(A106,'Master List Women'!A:S,19,FALSE)</f>
        <v>1250</v>
      </c>
    </row>
    <row r="107" spans="1:5" ht="15">
      <c r="A107" s="6">
        <v>18</v>
      </c>
      <c r="B107" s="7" t="s">
        <v>40</v>
      </c>
      <c r="C107" s="7" t="s">
        <v>26</v>
      </c>
      <c r="D107" s="7" t="s">
        <v>17</v>
      </c>
      <c r="E107" s="6">
        <f>VLOOKUP(A107,'Master List Men'!A:S,19,FALSE)</f>
        <v>1261</v>
      </c>
    </row>
    <row r="108" spans="1:5" ht="15">
      <c r="A108" s="6">
        <v>200</v>
      </c>
      <c r="B108" s="7" t="s">
        <v>200</v>
      </c>
      <c r="C108" s="7" t="s">
        <v>26</v>
      </c>
      <c r="D108" s="7" t="s">
        <v>17</v>
      </c>
      <c r="E108" s="6">
        <f>VLOOKUP(A108,'Master List Men'!A:S,19,FALSE)</f>
        <v>1269</v>
      </c>
    </row>
    <row r="109" spans="1:5" ht="15">
      <c r="A109" s="6">
        <v>98</v>
      </c>
      <c r="B109" s="7" t="s">
        <v>199</v>
      </c>
      <c r="C109" s="7" t="s">
        <v>26</v>
      </c>
      <c r="D109" s="7" t="s">
        <v>17</v>
      </c>
      <c r="E109" s="6">
        <f>VLOOKUP(A109,'Master List Men'!A:S,19,FALSE)</f>
        <v>1281</v>
      </c>
    </row>
    <row r="110" spans="1:5" ht="15">
      <c r="A110" s="6">
        <v>69</v>
      </c>
      <c r="B110" s="7" t="s">
        <v>96</v>
      </c>
      <c r="C110" s="7" t="s">
        <v>19</v>
      </c>
      <c r="D110" s="7" t="s">
        <v>17</v>
      </c>
      <c r="E110" s="6">
        <f>VLOOKUP(A110,'Master List Men'!A:S,19,FALSE)</f>
        <v>1285</v>
      </c>
    </row>
    <row r="111" spans="1:5" ht="15">
      <c r="A111" s="6">
        <v>77</v>
      </c>
      <c r="B111" s="7" t="s">
        <v>104</v>
      </c>
      <c r="C111" s="7" t="s">
        <v>19</v>
      </c>
      <c r="D111" s="7" t="s">
        <v>17</v>
      </c>
      <c r="E111" s="6">
        <f>VLOOKUP(A111,'Master List Men'!A:S,19,FALSE)</f>
        <v>1288</v>
      </c>
    </row>
    <row r="112" spans="1:5" ht="15">
      <c r="A112" s="6">
        <v>57</v>
      </c>
      <c r="B112" s="7" t="s">
        <v>84</v>
      </c>
      <c r="C112" s="7" t="s">
        <v>56</v>
      </c>
      <c r="D112" s="7" t="s">
        <v>17</v>
      </c>
      <c r="E112" s="6">
        <f>VLOOKUP(A112,'Master List Men'!A:S,19,FALSE)</f>
        <v>1296</v>
      </c>
    </row>
    <row r="113" spans="1:5" ht="15">
      <c r="A113" s="6">
        <v>61</v>
      </c>
      <c r="B113" s="7" t="s">
        <v>88</v>
      </c>
      <c r="C113" s="7" t="s">
        <v>19</v>
      </c>
      <c r="D113" s="7" t="s">
        <v>17</v>
      </c>
      <c r="E113" s="6">
        <f>VLOOKUP(A113,'Master List Men'!A:S,19,FALSE)</f>
        <v>1327</v>
      </c>
    </row>
    <row r="114" spans="1:5" ht="15">
      <c r="A114" s="6">
        <v>92</v>
      </c>
      <c r="B114" s="7" t="s">
        <v>119</v>
      </c>
      <c r="C114" s="7" t="s">
        <v>19</v>
      </c>
      <c r="D114" s="7" t="s">
        <v>17</v>
      </c>
      <c r="E114" s="6">
        <f>VLOOKUP(A114,'Master List Men'!A:S,19,FALSE)</f>
        <v>1346</v>
      </c>
    </row>
    <row r="115" spans="1:5" ht="15">
      <c r="A115" s="6">
        <v>95</v>
      </c>
      <c r="B115" s="7" t="s">
        <v>122</v>
      </c>
      <c r="C115" s="7" t="s">
        <v>19</v>
      </c>
      <c r="D115" s="7" t="s">
        <v>17</v>
      </c>
      <c r="E115" s="6">
        <f>VLOOKUP(A115,'Master List Men'!A:S,19,FALSE)</f>
        <v>1347</v>
      </c>
    </row>
    <row r="116" spans="1:5" ht="15">
      <c r="A116" s="6">
        <v>63</v>
      </c>
      <c r="B116" s="7" t="s">
        <v>90</v>
      </c>
      <c r="C116" s="7" t="s">
        <v>19</v>
      </c>
      <c r="D116" s="7" t="s">
        <v>17</v>
      </c>
      <c r="E116" s="6">
        <f>VLOOKUP(A116,'Master List Men'!A:S,19,FALSE)</f>
        <v>1350</v>
      </c>
    </row>
    <row r="117" spans="1:5" ht="15">
      <c r="A117" s="6">
        <v>118</v>
      </c>
      <c r="B117" s="7" t="s">
        <v>144</v>
      </c>
      <c r="C117" s="7" t="s">
        <v>26</v>
      </c>
      <c r="D117" s="7" t="s">
        <v>126</v>
      </c>
      <c r="E117" s="6">
        <f>VLOOKUP(A117,'Master List Women'!A:S,19,FALSE)</f>
        <v>1352</v>
      </c>
    </row>
    <row r="118" spans="1:5" ht="15">
      <c r="A118" s="6">
        <v>38</v>
      </c>
      <c r="B118" s="7" t="s">
        <v>64</v>
      </c>
      <c r="C118" s="7" t="s">
        <v>19</v>
      </c>
      <c r="D118" s="7" t="s">
        <v>17</v>
      </c>
      <c r="E118" s="6">
        <f>VLOOKUP(A118,'Master List Men'!A:S,19,FALSE)</f>
        <v>1355</v>
      </c>
    </row>
    <row r="119" spans="1:5" ht="15">
      <c r="A119" s="6">
        <v>9</v>
      </c>
      <c r="B119" s="7" t="s">
        <v>29</v>
      </c>
      <c r="C119" s="7" t="s">
        <v>26</v>
      </c>
      <c r="D119" s="7" t="s">
        <v>17</v>
      </c>
      <c r="E119" s="6">
        <f>VLOOKUP(A119,'Master List Men'!A:S,19,FALSE)</f>
        <v>1371</v>
      </c>
    </row>
    <row r="120" spans="1:5" ht="15">
      <c r="A120" s="6">
        <v>112</v>
      </c>
      <c r="B120" s="7" t="s">
        <v>138</v>
      </c>
      <c r="C120" s="7" t="s">
        <v>19</v>
      </c>
      <c r="D120" s="7" t="s">
        <v>126</v>
      </c>
      <c r="E120" s="6">
        <f>VLOOKUP(A120,'Master List Women'!A:S,19,FALSE)</f>
        <v>1375</v>
      </c>
    </row>
    <row r="121" spans="1:5" ht="15">
      <c r="A121" s="6">
        <v>20</v>
      </c>
      <c r="B121" s="7" t="s">
        <v>42</v>
      </c>
      <c r="C121" s="7" t="s">
        <v>43</v>
      </c>
      <c r="D121" s="7" t="s">
        <v>17</v>
      </c>
      <c r="E121" s="6">
        <f>VLOOKUP(A121,'Master List Men'!A:S,19,FALSE)</f>
        <v>1400</v>
      </c>
    </row>
    <row r="122" spans="1:5" ht="15">
      <c r="A122" s="6">
        <v>125</v>
      </c>
      <c r="B122" s="7" t="s">
        <v>151</v>
      </c>
      <c r="C122" s="7" t="s">
        <v>19</v>
      </c>
      <c r="D122" s="7" t="s">
        <v>126</v>
      </c>
      <c r="E122" s="6">
        <f>VLOOKUP(A122,'Master List Women'!A:S,19,FALSE)</f>
        <v>1491</v>
      </c>
    </row>
    <row r="123" spans="1:5" ht="15">
      <c r="A123" s="6">
        <v>113</v>
      </c>
      <c r="B123" s="7" t="s">
        <v>139</v>
      </c>
      <c r="C123" s="7" t="s">
        <v>26</v>
      </c>
      <c r="D123" s="7" t="s">
        <v>126</v>
      </c>
      <c r="E123" s="6">
        <f>VLOOKUP(A123,'Master List Women'!A:S,19,FALSE)</f>
        <v>1501</v>
      </c>
    </row>
    <row r="124" spans="1:5" ht="15">
      <c r="A124" s="6">
        <v>6</v>
      </c>
      <c r="B124" s="7" t="s">
        <v>25</v>
      </c>
      <c r="C124" s="7" t="s">
        <v>26</v>
      </c>
      <c r="D124" s="7" t="s">
        <v>17</v>
      </c>
      <c r="E124" s="6">
        <f>VLOOKUP(A124,'Master List Men'!A:S,19,FALSE)</f>
        <v>1516</v>
      </c>
    </row>
    <row r="125" spans="1:5" ht="15">
      <c r="A125" s="6">
        <v>130</v>
      </c>
      <c r="B125" s="7" t="s">
        <v>156</v>
      </c>
      <c r="C125" s="7" t="s">
        <v>43</v>
      </c>
      <c r="D125" s="7" t="s">
        <v>126</v>
      </c>
      <c r="E125" s="6">
        <f>VLOOKUP(A125,'Master List Women'!A:S,19,FALSE)</f>
        <v>1553</v>
      </c>
    </row>
    <row r="126" spans="1:5" ht="15">
      <c r="A126" s="6">
        <v>68</v>
      </c>
      <c r="B126" s="7" t="s">
        <v>95</v>
      </c>
      <c r="C126" s="7" t="s">
        <v>26</v>
      </c>
      <c r="D126" s="7" t="s">
        <v>17</v>
      </c>
      <c r="E126" s="6">
        <f>VLOOKUP(A126,'Master List Men'!A:S,19,FALSE)</f>
        <v>1699</v>
      </c>
    </row>
    <row r="127" spans="1:5" ht="15">
      <c r="A127" s="6">
        <v>103</v>
      </c>
      <c r="B127" s="7" t="s">
        <v>129</v>
      </c>
      <c r="C127" s="7" t="s">
        <v>26</v>
      </c>
      <c r="D127" s="7" t="s">
        <v>126</v>
      </c>
      <c r="E127" s="6">
        <f>VLOOKUP(A127,'Master List Women'!A:S,19,FALSE)</f>
        <v>1708</v>
      </c>
    </row>
    <row r="128" spans="1:5" ht="15">
      <c r="A128" s="6">
        <v>102</v>
      </c>
      <c r="B128" s="7" t="s">
        <v>128</v>
      </c>
      <c r="C128" s="7" t="s">
        <v>43</v>
      </c>
      <c r="D128" s="7" t="s">
        <v>126</v>
      </c>
      <c r="E128" s="6">
        <f>VLOOKUP(A128,'Master List Women'!A:S,19,FALSE)</f>
        <v>1735</v>
      </c>
    </row>
    <row r="129" spans="1:5" ht="15">
      <c r="A129" s="6">
        <v>127</v>
      </c>
      <c r="B129" s="7" t="s">
        <v>153</v>
      </c>
      <c r="C129" s="7" t="s">
        <v>43</v>
      </c>
      <c r="D129" s="7" t="s">
        <v>126</v>
      </c>
      <c r="E129" s="6">
        <f>VLOOKUP(A129,'Master List Women'!A:S,19,FALSE)</f>
        <v>1818</v>
      </c>
    </row>
    <row r="130" spans="1:5" ht="15">
      <c r="A130" s="6">
        <v>42</v>
      </c>
      <c r="B130" s="7" t="s">
        <v>69</v>
      </c>
      <c r="C130" s="7" t="s">
        <v>43</v>
      </c>
      <c r="D130" s="7" t="s">
        <v>17</v>
      </c>
      <c r="E130" s="6">
        <f>VLOOKUP(A130,'Master List Men'!A:S,19,FALSE)</f>
        <v>2000</v>
      </c>
    </row>
    <row r="131" spans="1:5" ht="15">
      <c r="A131" s="6">
        <v>50</v>
      </c>
      <c r="B131" s="7" t="s">
        <v>77</v>
      </c>
      <c r="C131" s="7" t="s">
        <v>26</v>
      </c>
      <c r="D131" s="7" t="s">
        <v>17</v>
      </c>
      <c r="E131" s="6">
        <f>VLOOKUP(A131,'Master List Men'!A:S,19,FALSE)</f>
        <v>2000</v>
      </c>
    </row>
    <row r="132" spans="1:5" ht="15">
      <c r="A132" s="6">
        <v>55</v>
      </c>
      <c r="B132" s="7" t="s">
        <v>82</v>
      </c>
      <c r="C132" s="7" t="s">
        <v>19</v>
      </c>
      <c r="D132" s="7" t="s">
        <v>17</v>
      </c>
      <c r="E132" s="6">
        <f>VLOOKUP(A132,'Master List Men'!A:S,19,FALSE)</f>
        <v>2000</v>
      </c>
    </row>
    <row r="133" spans="1:5" ht="15">
      <c r="A133" s="6">
        <v>59</v>
      </c>
      <c r="B133" s="7" t="s">
        <v>86</v>
      </c>
      <c r="C133" s="7" t="s">
        <v>53</v>
      </c>
      <c r="D133" s="7" t="s">
        <v>17</v>
      </c>
      <c r="E133" s="6">
        <f>VLOOKUP(A133,'Master List Men'!A:S,19,FALSE)</f>
        <v>2000</v>
      </c>
    </row>
    <row r="134" spans="1:5" ht="15">
      <c r="A134" s="6">
        <v>122</v>
      </c>
      <c r="B134" s="7" t="s">
        <v>148</v>
      </c>
      <c r="C134" s="7" t="s">
        <v>19</v>
      </c>
      <c r="D134" s="7" t="s">
        <v>126</v>
      </c>
      <c r="E134" s="6">
        <f>VLOOKUP(A134,'Master List Women'!A:S,19,FALSE)</f>
        <v>2000</v>
      </c>
    </row>
    <row r="135" spans="1:5" ht="15">
      <c r="A135" s="6">
        <v>114</v>
      </c>
      <c r="B135" s="7" t="s">
        <v>140</v>
      </c>
      <c r="C135" s="7" t="s">
        <v>19</v>
      </c>
      <c r="D135" s="7" t="s">
        <v>126</v>
      </c>
      <c r="E135" s="6">
        <f>VLOOKUP(A135,'Master List Women'!A:S,19,FALSE)</f>
        <v>2495</v>
      </c>
    </row>
  </sheetData>
  <autoFilter ref="A2:E135">
    <filterColumn colId="4">
      <filters>
        <filter val="1012"/>
        <filter val="1025"/>
        <filter val="1026"/>
        <filter val="1033"/>
        <filter val="1040"/>
        <filter val="1051"/>
        <filter val="1056"/>
        <filter val="1074"/>
        <filter val="1075"/>
        <filter val="1076"/>
        <filter val="1078"/>
        <filter val="1080"/>
        <filter val="1081"/>
        <filter val="1083"/>
        <filter val="1090"/>
        <filter val="1093"/>
        <filter val="1100"/>
        <filter val="1107"/>
        <filter val="1149"/>
        <filter val="1199"/>
        <filter val="1202"/>
        <filter val="1203"/>
        <filter val="1209"/>
        <filter val="1212"/>
        <filter val="1217"/>
        <filter val="1249"/>
        <filter val="1250"/>
        <filter val="1261"/>
        <filter val="1269"/>
        <filter val="1281"/>
        <filter val="1285"/>
        <filter val="1288"/>
        <filter val="1296"/>
        <filter val="1327"/>
        <filter val="1346"/>
        <filter val="1347"/>
        <filter val="1350"/>
        <filter val="1352"/>
        <filter val="1355"/>
        <filter val="1371"/>
        <filter val="1375"/>
        <filter val="1400"/>
        <filter val="1491"/>
        <filter val="1501"/>
        <filter val="1516"/>
        <filter val="1553"/>
        <filter val="1699"/>
        <filter val="1708"/>
        <filter val="1735"/>
        <filter val="1818"/>
        <filter val="2000"/>
        <filter val="2495"/>
        <filter val="860"/>
        <filter val="864"/>
        <filter val="905"/>
        <filter val="944"/>
        <filter val="968"/>
        <filter val="980"/>
        <filter val="983"/>
        <filter val="984"/>
        <filter val="985"/>
      </filters>
    </filterColumn>
    <sortState ref="A16:E135">
      <sortCondition ref="E2:E135"/>
    </sortState>
  </autoFilter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130" zoomScaleNormal="130" zoomScalePageLayoutView="130" workbookViewId="0">
      <pane xSplit="2" ySplit="1" topLeftCell="F2" activePane="bottomRight" state="frozen"/>
      <selection activeCell="B92" sqref="B92"/>
      <selection pane="topRight" activeCell="B92" sqref="B92"/>
      <selection pane="bottomLeft" activeCell="B92" sqref="B92"/>
      <selection pane="bottomRight" activeCell="B2" sqref="B2"/>
    </sheetView>
  </sheetViews>
  <sheetFormatPr baseColWidth="10" defaultColWidth="8.7109375" defaultRowHeight="15" x14ac:dyDescent="0"/>
  <cols>
    <col min="1" max="1" width="5.28515625" style="57" bestFit="1" customWidth="1"/>
    <col min="2" max="2" width="20.85546875" style="57" bestFit="1" customWidth="1"/>
    <col min="3" max="3" width="9.5703125" style="57" bestFit="1" customWidth="1"/>
    <col min="4" max="4" width="5.7109375" style="57" bestFit="1" customWidth="1"/>
    <col min="5" max="7" width="7" style="57" customWidth="1"/>
    <col min="8" max="8" width="10.7109375" style="57" customWidth="1"/>
    <col min="9" max="11" width="7.140625" style="57" customWidth="1"/>
    <col min="12" max="12" width="10.85546875" style="57" customWidth="1"/>
    <col min="13" max="13" width="18.42578125" style="57" customWidth="1"/>
    <col min="14" max="14" width="11.42578125" style="23" customWidth="1"/>
    <col min="15" max="15" width="8" style="23" customWidth="1"/>
    <col min="16" max="17" width="15.5703125" style="23" customWidth="1"/>
    <col min="18" max="18" width="13.42578125" style="57" bestFit="1" customWidth="1"/>
    <col min="19" max="19" width="14.7109375" style="57" customWidth="1"/>
    <col min="20" max="20" width="9.7109375" style="57" bestFit="1" customWidth="1"/>
    <col min="21" max="21" width="8.5703125" style="57" bestFit="1" customWidth="1"/>
    <col min="22" max="24" width="8.7109375" style="57"/>
    <col min="25" max="25" width="8.7109375" style="57" customWidth="1"/>
    <col min="26" max="16384" width="8.7109375" style="57"/>
  </cols>
  <sheetData>
    <row r="1" spans="1:25" customFormat="1">
      <c r="A1" s="1" t="s">
        <v>160</v>
      </c>
      <c r="B1" s="1" t="s">
        <v>0</v>
      </c>
      <c r="C1" s="1" t="s">
        <v>1</v>
      </c>
      <c r="D1" s="1" t="s">
        <v>161</v>
      </c>
      <c r="E1" s="2" t="s">
        <v>2</v>
      </c>
      <c r="F1" s="2" t="s">
        <v>3</v>
      </c>
      <c r="G1" s="2" t="s">
        <v>4</v>
      </c>
      <c r="H1" s="3" t="s">
        <v>5</v>
      </c>
      <c r="I1" s="2" t="s">
        <v>6</v>
      </c>
      <c r="J1" s="2" t="s">
        <v>7</v>
      </c>
      <c r="K1" s="2" t="s">
        <v>8</v>
      </c>
      <c r="L1" s="3" t="s">
        <v>9</v>
      </c>
      <c r="M1" s="4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5" t="s">
        <v>213</v>
      </c>
      <c r="S1" s="5" t="s">
        <v>215</v>
      </c>
      <c r="T1" s="5" t="s">
        <v>225</v>
      </c>
      <c r="U1" s="1" t="s">
        <v>226</v>
      </c>
      <c r="Y1" t="s">
        <v>214</v>
      </c>
    </row>
    <row r="2" spans="1:25" s="10" customFormat="1">
      <c r="A2" s="6">
        <v>100</v>
      </c>
      <c r="B2" s="54" t="s">
        <v>234</v>
      </c>
      <c r="C2" s="7" t="s">
        <v>24</v>
      </c>
      <c r="D2" s="7" t="s">
        <v>126</v>
      </c>
      <c r="E2" s="16">
        <v>70</v>
      </c>
      <c r="F2" s="16">
        <v>52</v>
      </c>
      <c r="G2" s="16">
        <v>28</v>
      </c>
      <c r="H2" s="8">
        <f t="shared" ref="H2:H35" si="0">SUM(E2:G2)</f>
        <v>150</v>
      </c>
      <c r="I2" s="16">
        <v>75</v>
      </c>
      <c r="J2" s="16">
        <v>72</v>
      </c>
      <c r="K2" s="16">
        <v>36</v>
      </c>
      <c r="L2" s="8">
        <f t="shared" ref="L2:L35" si="1">SUM(I2:K2)</f>
        <v>183</v>
      </c>
      <c r="M2" s="9">
        <f t="shared" ref="M2:M35" si="2">SUM(H2,L2)</f>
        <v>333</v>
      </c>
      <c r="N2" s="22">
        <v>30</v>
      </c>
      <c r="O2" s="22"/>
      <c r="P2" s="22"/>
      <c r="Q2" s="22"/>
      <c r="R2" s="6"/>
      <c r="S2" s="6">
        <f t="shared" ref="S2:S35" si="3">IF(R2="Yes",Q2-50,Q2)</f>
        <v>0</v>
      </c>
      <c r="T2" s="6">
        <v>5.2</v>
      </c>
      <c r="U2" s="6">
        <v>16.36</v>
      </c>
      <c r="Y2" s="10" t="s">
        <v>160</v>
      </c>
    </row>
    <row r="3" spans="1:25" s="10" customFormat="1">
      <c r="A3" s="6">
        <v>101</v>
      </c>
      <c r="B3" s="7" t="s">
        <v>127</v>
      </c>
      <c r="C3" s="7" t="s">
        <v>24</v>
      </c>
      <c r="D3" s="7" t="s">
        <v>126</v>
      </c>
      <c r="E3" s="16">
        <v>69</v>
      </c>
      <c r="F3" s="16">
        <v>60</v>
      </c>
      <c r="G3" s="16">
        <v>32</v>
      </c>
      <c r="H3" s="8">
        <f t="shared" si="0"/>
        <v>161</v>
      </c>
      <c r="I3" s="16">
        <v>89</v>
      </c>
      <c r="J3" s="16">
        <v>75</v>
      </c>
      <c r="K3" s="16">
        <v>58</v>
      </c>
      <c r="L3" s="8">
        <f t="shared" si="1"/>
        <v>222</v>
      </c>
      <c r="M3" s="9">
        <f t="shared" si="2"/>
        <v>383</v>
      </c>
      <c r="N3" s="22">
        <v>15</v>
      </c>
      <c r="O3" s="22"/>
      <c r="P3" s="22"/>
      <c r="Q3" s="22"/>
      <c r="R3" s="6"/>
      <c r="S3" s="6">
        <f t="shared" si="3"/>
        <v>0</v>
      </c>
      <c r="T3" s="6">
        <v>7.87</v>
      </c>
      <c r="U3" s="6">
        <v>8</v>
      </c>
    </row>
    <row r="4" spans="1:25" s="10" customFormat="1">
      <c r="A4" s="6">
        <v>102</v>
      </c>
      <c r="B4" s="7" t="s">
        <v>128</v>
      </c>
      <c r="C4" s="7" t="s">
        <v>43</v>
      </c>
      <c r="D4" s="7" t="s">
        <v>126</v>
      </c>
      <c r="E4" s="16">
        <v>65</v>
      </c>
      <c r="F4" s="16">
        <v>42</v>
      </c>
      <c r="G4" s="16">
        <v>22</v>
      </c>
      <c r="H4" s="8">
        <f t="shared" si="0"/>
        <v>129</v>
      </c>
      <c r="I4" s="16">
        <v>61</v>
      </c>
      <c r="J4" s="16">
        <v>38</v>
      </c>
      <c r="K4" s="16">
        <v>7</v>
      </c>
      <c r="L4" s="8">
        <f t="shared" si="1"/>
        <v>106</v>
      </c>
      <c r="M4" s="9">
        <f t="shared" si="2"/>
        <v>235</v>
      </c>
      <c r="N4" s="22">
        <v>5</v>
      </c>
      <c r="O4" s="22">
        <v>8</v>
      </c>
      <c r="P4" s="22">
        <v>6</v>
      </c>
      <c r="Q4" s="22">
        <v>1735</v>
      </c>
      <c r="R4" s="6" t="s">
        <v>160</v>
      </c>
      <c r="S4" s="6">
        <f t="shared" si="3"/>
        <v>1735</v>
      </c>
      <c r="T4" s="6"/>
      <c r="U4" s="6"/>
    </row>
    <row r="5" spans="1:25" s="10" customFormat="1">
      <c r="A5" s="6">
        <v>103</v>
      </c>
      <c r="B5" s="7" t="s">
        <v>129</v>
      </c>
      <c r="C5" s="7" t="s">
        <v>26</v>
      </c>
      <c r="D5" s="7" t="s">
        <v>126</v>
      </c>
      <c r="E5" s="16">
        <v>82</v>
      </c>
      <c r="F5" s="16">
        <v>58</v>
      </c>
      <c r="G5" s="16">
        <v>38</v>
      </c>
      <c r="H5" s="8">
        <f t="shared" si="0"/>
        <v>178</v>
      </c>
      <c r="I5" s="16">
        <v>85</v>
      </c>
      <c r="J5" s="16">
        <v>51</v>
      </c>
      <c r="K5" s="16">
        <v>29</v>
      </c>
      <c r="L5" s="8">
        <f t="shared" si="1"/>
        <v>165</v>
      </c>
      <c r="M5" s="9">
        <f t="shared" si="2"/>
        <v>343</v>
      </c>
      <c r="N5" s="22">
        <v>15</v>
      </c>
      <c r="O5" s="22">
        <v>7</v>
      </c>
      <c r="P5" s="22">
        <v>9</v>
      </c>
      <c r="Q5" s="22">
        <v>1758</v>
      </c>
      <c r="R5" s="6" t="s">
        <v>214</v>
      </c>
      <c r="S5" s="6">
        <f t="shared" si="3"/>
        <v>1708</v>
      </c>
      <c r="T5" s="6">
        <v>5.4</v>
      </c>
      <c r="U5" s="6">
        <v>13.94</v>
      </c>
    </row>
    <row r="6" spans="1:25" s="10" customFormat="1">
      <c r="A6" s="6">
        <v>104</v>
      </c>
      <c r="B6" s="7" t="s">
        <v>130</v>
      </c>
      <c r="C6" s="7" t="s">
        <v>24</v>
      </c>
      <c r="D6" s="7" t="s">
        <v>126</v>
      </c>
      <c r="E6" s="16">
        <v>81</v>
      </c>
      <c r="F6" s="16">
        <v>55</v>
      </c>
      <c r="G6" s="16">
        <v>38</v>
      </c>
      <c r="H6" s="8">
        <f t="shared" si="0"/>
        <v>174</v>
      </c>
      <c r="I6" s="16">
        <v>78</v>
      </c>
      <c r="J6" s="16">
        <v>72</v>
      </c>
      <c r="K6" s="16">
        <v>35</v>
      </c>
      <c r="L6" s="8">
        <f t="shared" si="1"/>
        <v>185</v>
      </c>
      <c r="M6" s="9">
        <f t="shared" si="2"/>
        <v>359</v>
      </c>
      <c r="N6" s="22"/>
      <c r="O6" s="22"/>
      <c r="P6" s="22"/>
      <c r="Q6" s="22"/>
      <c r="R6" s="6"/>
      <c r="S6" s="6">
        <f t="shared" si="3"/>
        <v>0</v>
      </c>
      <c r="T6" s="6">
        <v>7.66</v>
      </c>
      <c r="U6" s="6">
        <v>14.65</v>
      </c>
    </row>
    <row r="7" spans="1:25" s="10" customFormat="1">
      <c r="A7" s="6">
        <v>105</v>
      </c>
      <c r="B7" s="7" t="s">
        <v>131</v>
      </c>
      <c r="C7" s="11" t="s">
        <v>16</v>
      </c>
      <c r="D7" s="11" t="s">
        <v>126</v>
      </c>
      <c r="E7" s="16">
        <v>64</v>
      </c>
      <c r="F7" s="16">
        <v>60</v>
      </c>
      <c r="G7" s="16">
        <v>26</v>
      </c>
      <c r="H7" s="8">
        <f t="shared" si="0"/>
        <v>150</v>
      </c>
      <c r="I7" s="16">
        <v>70</v>
      </c>
      <c r="J7" s="16">
        <v>64</v>
      </c>
      <c r="K7" s="16">
        <v>49</v>
      </c>
      <c r="L7" s="8">
        <f t="shared" si="1"/>
        <v>183</v>
      </c>
      <c r="M7" s="9">
        <f t="shared" si="2"/>
        <v>333</v>
      </c>
      <c r="N7" s="22">
        <v>15</v>
      </c>
      <c r="O7" s="22">
        <v>14</v>
      </c>
      <c r="P7" s="22">
        <v>6</v>
      </c>
      <c r="Q7" s="22">
        <v>1300</v>
      </c>
      <c r="R7" s="6" t="s">
        <v>214</v>
      </c>
      <c r="S7" s="6">
        <f t="shared" si="3"/>
        <v>1250</v>
      </c>
      <c r="T7" s="6">
        <v>5.25</v>
      </c>
      <c r="U7" s="6">
        <v>10.74</v>
      </c>
    </row>
    <row r="8" spans="1:25" s="10" customFormat="1">
      <c r="A8" s="6">
        <v>106</v>
      </c>
      <c r="B8" s="7" t="s">
        <v>132</v>
      </c>
      <c r="C8" s="7" t="s">
        <v>26</v>
      </c>
      <c r="D8" s="7" t="s">
        <v>126</v>
      </c>
      <c r="E8" s="16">
        <v>59</v>
      </c>
      <c r="F8" s="16">
        <v>36</v>
      </c>
      <c r="G8" s="16">
        <v>0</v>
      </c>
      <c r="H8" s="8">
        <f t="shared" si="0"/>
        <v>95</v>
      </c>
      <c r="I8" s="16">
        <v>65</v>
      </c>
      <c r="J8" s="16">
        <v>55</v>
      </c>
      <c r="K8" s="16">
        <v>14</v>
      </c>
      <c r="L8" s="8">
        <f t="shared" si="1"/>
        <v>134</v>
      </c>
      <c r="M8" s="9">
        <f t="shared" si="2"/>
        <v>229</v>
      </c>
      <c r="N8" s="22">
        <v>5</v>
      </c>
      <c r="O8" s="22"/>
      <c r="P8" s="22">
        <v>8</v>
      </c>
      <c r="Q8" s="22"/>
      <c r="R8" s="6"/>
      <c r="S8" s="6">
        <f t="shared" si="3"/>
        <v>0</v>
      </c>
      <c r="T8" s="6"/>
      <c r="U8" s="6"/>
    </row>
    <row r="9" spans="1:25" s="10" customFormat="1">
      <c r="A9" s="6">
        <v>107</v>
      </c>
      <c r="B9" s="7" t="s">
        <v>133</v>
      </c>
      <c r="C9" s="7" t="s">
        <v>26</v>
      </c>
      <c r="D9" s="7" t="s">
        <v>126</v>
      </c>
      <c r="E9" s="16">
        <v>0</v>
      </c>
      <c r="F9" s="16">
        <v>0</v>
      </c>
      <c r="G9" s="16">
        <v>0</v>
      </c>
      <c r="H9" s="8">
        <f t="shared" si="0"/>
        <v>0</v>
      </c>
      <c r="I9" s="16">
        <v>0</v>
      </c>
      <c r="J9" s="16">
        <v>0</v>
      </c>
      <c r="K9" s="16">
        <v>0</v>
      </c>
      <c r="L9" s="8">
        <f t="shared" si="1"/>
        <v>0</v>
      </c>
      <c r="M9" s="9">
        <f t="shared" si="2"/>
        <v>0</v>
      </c>
      <c r="N9" s="22"/>
      <c r="O9" s="22"/>
      <c r="P9" s="22"/>
      <c r="Q9" s="22"/>
      <c r="R9" s="6"/>
      <c r="S9" s="6">
        <f t="shared" si="3"/>
        <v>0</v>
      </c>
      <c r="T9" s="6"/>
      <c r="U9" s="6"/>
    </row>
    <row r="10" spans="1:25" s="10" customFormat="1">
      <c r="A10" s="6">
        <v>108</v>
      </c>
      <c r="B10" s="7" t="s">
        <v>134</v>
      </c>
      <c r="C10" s="7" t="s">
        <v>56</v>
      </c>
      <c r="D10" s="7" t="s">
        <v>126</v>
      </c>
      <c r="E10" s="16">
        <v>61</v>
      </c>
      <c r="F10" s="16">
        <v>15</v>
      </c>
      <c r="G10" s="16">
        <v>0</v>
      </c>
      <c r="H10" s="8">
        <f t="shared" si="0"/>
        <v>76</v>
      </c>
      <c r="I10" s="16">
        <v>0</v>
      </c>
      <c r="J10" s="16">
        <v>0</v>
      </c>
      <c r="K10" s="16">
        <v>0</v>
      </c>
      <c r="L10" s="8">
        <f t="shared" si="1"/>
        <v>0</v>
      </c>
      <c r="M10" s="9">
        <f t="shared" si="2"/>
        <v>76</v>
      </c>
      <c r="N10" s="22">
        <v>5</v>
      </c>
      <c r="O10" s="22">
        <v>2</v>
      </c>
      <c r="P10" s="22">
        <v>7</v>
      </c>
      <c r="Q10" s="22"/>
      <c r="R10" s="6"/>
      <c r="S10" s="6">
        <f t="shared" si="3"/>
        <v>0</v>
      </c>
      <c r="T10" s="6"/>
      <c r="U10" s="6"/>
    </row>
    <row r="11" spans="1:25" s="10" customFormat="1">
      <c r="A11" s="6">
        <v>109</v>
      </c>
      <c r="B11" s="7" t="s">
        <v>135</v>
      </c>
      <c r="C11" s="7" t="s">
        <v>19</v>
      </c>
      <c r="D11" s="7" t="s">
        <v>126</v>
      </c>
      <c r="E11" s="16">
        <v>48</v>
      </c>
      <c r="F11" s="16">
        <v>11</v>
      </c>
      <c r="G11" s="16">
        <v>8</v>
      </c>
      <c r="H11" s="8">
        <f t="shared" si="0"/>
        <v>67</v>
      </c>
      <c r="I11" s="16">
        <v>31</v>
      </c>
      <c r="J11" s="16">
        <v>30</v>
      </c>
      <c r="K11" s="16">
        <v>10</v>
      </c>
      <c r="L11" s="8">
        <f t="shared" si="1"/>
        <v>71</v>
      </c>
      <c r="M11" s="9">
        <f t="shared" si="2"/>
        <v>138</v>
      </c>
      <c r="N11" s="22"/>
      <c r="O11" s="22"/>
      <c r="P11" s="22">
        <v>4</v>
      </c>
      <c r="Q11" s="22"/>
      <c r="R11" s="6"/>
      <c r="S11" s="6">
        <f t="shared" si="3"/>
        <v>0</v>
      </c>
      <c r="T11" s="6"/>
      <c r="U11" s="6">
        <v>7.05</v>
      </c>
    </row>
    <row r="12" spans="1:25" s="10" customFormat="1">
      <c r="A12" s="6">
        <v>110</v>
      </c>
      <c r="B12" s="7" t="s">
        <v>136</v>
      </c>
      <c r="C12" s="7" t="s">
        <v>19</v>
      </c>
      <c r="D12" s="7" t="s">
        <v>126</v>
      </c>
      <c r="E12" s="16">
        <v>48</v>
      </c>
      <c r="F12" s="16">
        <v>15</v>
      </c>
      <c r="G12" s="16">
        <v>4</v>
      </c>
      <c r="H12" s="8">
        <f t="shared" si="0"/>
        <v>67</v>
      </c>
      <c r="I12" s="16">
        <v>53</v>
      </c>
      <c r="J12" s="16">
        <v>41</v>
      </c>
      <c r="K12" s="16">
        <v>17</v>
      </c>
      <c r="L12" s="8">
        <f t="shared" si="1"/>
        <v>111</v>
      </c>
      <c r="M12" s="9">
        <f t="shared" si="2"/>
        <v>178</v>
      </c>
      <c r="N12" s="22">
        <v>-10</v>
      </c>
      <c r="O12" s="22"/>
      <c r="P12" s="22">
        <v>7</v>
      </c>
      <c r="Q12" s="22"/>
      <c r="R12" s="6"/>
      <c r="S12" s="6">
        <f t="shared" si="3"/>
        <v>0</v>
      </c>
      <c r="T12" s="6"/>
      <c r="U12" s="6">
        <v>4.1399999999999997</v>
      </c>
    </row>
    <row r="13" spans="1:25" s="10" customFormat="1">
      <c r="A13" s="6">
        <v>111</v>
      </c>
      <c r="B13" s="7" t="s">
        <v>137</v>
      </c>
      <c r="C13" s="7" t="s">
        <v>24</v>
      </c>
      <c r="D13" s="7" t="s">
        <v>126</v>
      </c>
      <c r="E13" s="16">
        <v>81</v>
      </c>
      <c r="F13" s="16">
        <v>51</v>
      </c>
      <c r="G13" s="16">
        <v>21</v>
      </c>
      <c r="H13" s="8">
        <f t="shared" si="0"/>
        <v>153</v>
      </c>
      <c r="I13" s="16">
        <v>82</v>
      </c>
      <c r="J13" s="16">
        <v>55</v>
      </c>
      <c r="K13" s="16">
        <v>11</v>
      </c>
      <c r="L13" s="8">
        <f t="shared" si="1"/>
        <v>148</v>
      </c>
      <c r="M13" s="9">
        <f t="shared" si="2"/>
        <v>301</v>
      </c>
      <c r="N13" s="22">
        <v>30</v>
      </c>
      <c r="O13" s="22"/>
      <c r="P13" s="22">
        <v>10</v>
      </c>
      <c r="Q13" s="22"/>
      <c r="R13" s="6"/>
      <c r="S13" s="6">
        <f t="shared" si="3"/>
        <v>0</v>
      </c>
      <c r="T13" s="6"/>
      <c r="U13" s="6"/>
    </row>
    <row r="14" spans="1:25" s="10" customFormat="1">
      <c r="A14" s="6">
        <v>112</v>
      </c>
      <c r="B14" s="7" t="s">
        <v>138</v>
      </c>
      <c r="C14" s="7" t="s">
        <v>19</v>
      </c>
      <c r="D14" s="7" t="s">
        <v>126</v>
      </c>
      <c r="E14" s="16">
        <v>39</v>
      </c>
      <c r="F14" s="16">
        <v>30</v>
      </c>
      <c r="G14" s="16">
        <v>6</v>
      </c>
      <c r="H14" s="8">
        <f t="shared" si="0"/>
        <v>75</v>
      </c>
      <c r="I14" s="16">
        <v>31</v>
      </c>
      <c r="J14" s="16">
        <v>7</v>
      </c>
      <c r="K14" s="16">
        <v>14</v>
      </c>
      <c r="L14" s="8">
        <f t="shared" si="1"/>
        <v>52</v>
      </c>
      <c r="M14" s="9">
        <f t="shared" si="2"/>
        <v>127</v>
      </c>
      <c r="N14" s="22">
        <v>5</v>
      </c>
      <c r="O14" s="22">
        <v>4</v>
      </c>
      <c r="P14" s="22">
        <v>4</v>
      </c>
      <c r="Q14" s="22">
        <v>1425</v>
      </c>
      <c r="R14" s="6" t="s">
        <v>214</v>
      </c>
      <c r="S14" s="6">
        <f t="shared" si="3"/>
        <v>1375</v>
      </c>
      <c r="T14" s="6"/>
      <c r="U14" s="6">
        <v>7.15</v>
      </c>
    </row>
    <row r="15" spans="1:25" s="10" customFormat="1">
      <c r="A15" s="6">
        <v>113</v>
      </c>
      <c r="B15" s="7" t="s">
        <v>139</v>
      </c>
      <c r="C15" s="7" t="s">
        <v>26</v>
      </c>
      <c r="D15" s="7" t="s">
        <v>126</v>
      </c>
      <c r="E15" s="16">
        <v>87</v>
      </c>
      <c r="F15" s="16">
        <v>61</v>
      </c>
      <c r="G15" s="16">
        <v>47</v>
      </c>
      <c r="H15" s="8">
        <f t="shared" si="0"/>
        <v>195</v>
      </c>
      <c r="I15" s="16">
        <v>63</v>
      </c>
      <c r="J15" s="16">
        <v>58</v>
      </c>
      <c r="K15" s="16">
        <v>44</v>
      </c>
      <c r="L15" s="8">
        <f t="shared" si="1"/>
        <v>165</v>
      </c>
      <c r="M15" s="9">
        <f t="shared" si="2"/>
        <v>360</v>
      </c>
      <c r="N15" s="22">
        <v>10</v>
      </c>
      <c r="O15" s="22"/>
      <c r="P15" s="22">
        <v>12</v>
      </c>
      <c r="Q15" s="22">
        <v>1501</v>
      </c>
      <c r="R15" s="6" t="s">
        <v>160</v>
      </c>
      <c r="S15" s="6">
        <f t="shared" si="3"/>
        <v>1501</v>
      </c>
      <c r="T15" s="6">
        <v>11.27</v>
      </c>
      <c r="U15" s="6">
        <v>12.8</v>
      </c>
    </row>
    <row r="16" spans="1:25" s="10" customFormat="1">
      <c r="A16" s="6">
        <v>114</v>
      </c>
      <c r="B16" s="7" t="s">
        <v>140</v>
      </c>
      <c r="C16" s="7" t="s">
        <v>19</v>
      </c>
      <c r="D16" s="7" t="s">
        <v>126</v>
      </c>
      <c r="E16" s="16">
        <v>58</v>
      </c>
      <c r="F16" s="16">
        <v>49</v>
      </c>
      <c r="G16" s="16">
        <v>17</v>
      </c>
      <c r="H16" s="8">
        <f t="shared" si="0"/>
        <v>124</v>
      </c>
      <c r="I16" s="16">
        <v>74</v>
      </c>
      <c r="J16" s="16">
        <v>30</v>
      </c>
      <c r="K16" s="16">
        <v>29</v>
      </c>
      <c r="L16" s="8">
        <f t="shared" si="1"/>
        <v>133</v>
      </c>
      <c r="M16" s="9">
        <f t="shared" si="2"/>
        <v>257</v>
      </c>
      <c r="N16" s="22">
        <v>20</v>
      </c>
      <c r="O16" s="22">
        <v>2</v>
      </c>
      <c r="P16" s="22">
        <v>5</v>
      </c>
      <c r="Q16" s="22">
        <v>2495</v>
      </c>
      <c r="R16" s="6" t="s">
        <v>160</v>
      </c>
      <c r="S16" s="6">
        <f t="shared" si="3"/>
        <v>2495</v>
      </c>
      <c r="T16" s="6">
        <v>0</v>
      </c>
      <c r="U16" s="6">
        <v>4.0999999999999996</v>
      </c>
    </row>
    <row r="17" spans="1:21" s="10" customFormat="1">
      <c r="A17" s="6">
        <v>115</v>
      </c>
      <c r="B17" s="7" t="s">
        <v>141</v>
      </c>
      <c r="C17" s="11" t="s">
        <v>16</v>
      </c>
      <c r="D17" s="11" t="s">
        <v>126</v>
      </c>
      <c r="E17" s="16">
        <v>52</v>
      </c>
      <c r="F17" s="16">
        <v>30</v>
      </c>
      <c r="G17" s="16">
        <v>16</v>
      </c>
      <c r="H17" s="8">
        <f t="shared" si="0"/>
        <v>98</v>
      </c>
      <c r="I17" s="16">
        <v>60</v>
      </c>
      <c r="J17" s="16">
        <v>52</v>
      </c>
      <c r="K17" s="16">
        <v>29</v>
      </c>
      <c r="L17" s="8">
        <f t="shared" si="1"/>
        <v>141</v>
      </c>
      <c r="M17" s="9">
        <f t="shared" si="2"/>
        <v>239</v>
      </c>
      <c r="N17" s="22">
        <v>15</v>
      </c>
      <c r="O17" s="22">
        <v>5</v>
      </c>
      <c r="P17" s="22">
        <v>7</v>
      </c>
      <c r="Q17" s="22">
        <v>1093</v>
      </c>
      <c r="R17" s="6" t="s">
        <v>160</v>
      </c>
      <c r="S17" s="6">
        <f t="shared" si="3"/>
        <v>1093</v>
      </c>
      <c r="T17" s="6">
        <v>5</v>
      </c>
      <c r="U17" s="6">
        <v>7.13</v>
      </c>
    </row>
    <row r="18" spans="1:21" s="10" customFormat="1">
      <c r="A18" s="6">
        <v>116</v>
      </c>
      <c r="B18" s="7" t="s">
        <v>142</v>
      </c>
      <c r="C18" s="7" t="s">
        <v>19</v>
      </c>
      <c r="D18" s="7" t="s">
        <v>126</v>
      </c>
      <c r="E18" s="16">
        <v>70</v>
      </c>
      <c r="F18" s="16">
        <v>38</v>
      </c>
      <c r="G18" s="16">
        <v>12</v>
      </c>
      <c r="H18" s="8">
        <f t="shared" si="0"/>
        <v>120</v>
      </c>
      <c r="I18" s="16">
        <v>58</v>
      </c>
      <c r="J18" s="16">
        <v>30</v>
      </c>
      <c r="K18" s="16">
        <v>8</v>
      </c>
      <c r="L18" s="8">
        <f t="shared" si="1"/>
        <v>96</v>
      </c>
      <c r="M18" s="9">
        <f t="shared" si="2"/>
        <v>216</v>
      </c>
      <c r="N18" s="22">
        <v>20</v>
      </c>
      <c r="O18" s="22">
        <v>5</v>
      </c>
      <c r="P18" s="22">
        <v>7</v>
      </c>
      <c r="Q18" s="22"/>
      <c r="R18" s="6"/>
      <c r="S18" s="6">
        <f t="shared" si="3"/>
        <v>0</v>
      </c>
      <c r="T18" s="6">
        <v>4.93</v>
      </c>
      <c r="U18" s="6">
        <v>10.1</v>
      </c>
    </row>
    <row r="19" spans="1:21" s="10" customFormat="1">
      <c r="A19" s="6">
        <v>117</v>
      </c>
      <c r="B19" s="7" t="s">
        <v>143</v>
      </c>
      <c r="C19" s="7" t="s">
        <v>24</v>
      </c>
      <c r="D19" s="7" t="s">
        <v>126</v>
      </c>
      <c r="E19" s="16">
        <v>90</v>
      </c>
      <c r="F19" s="16">
        <v>60</v>
      </c>
      <c r="G19" s="16">
        <v>44</v>
      </c>
      <c r="H19" s="8">
        <f t="shared" si="0"/>
        <v>194</v>
      </c>
      <c r="I19" s="16">
        <v>71</v>
      </c>
      <c r="J19" s="16">
        <v>66</v>
      </c>
      <c r="K19" s="16">
        <v>50</v>
      </c>
      <c r="L19" s="8">
        <f t="shared" si="1"/>
        <v>187</v>
      </c>
      <c r="M19" s="9">
        <f t="shared" si="2"/>
        <v>381</v>
      </c>
      <c r="N19" s="22">
        <v>20</v>
      </c>
      <c r="O19" s="22">
        <v>15</v>
      </c>
      <c r="P19" s="22">
        <v>12</v>
      </c>
      <c r="Q19" s="22"/>
      <c r="R19" s="6"/>
      <c r="S19" s="6">
        <f t="shared" si="3"/>
        <v>0</v>
      </c>
      <c r="T19" s="6"/>
      <c r="U19" s="6"/>
    </row>
    <row r="20" spans="1:21" s="10" customFormat="1">
      <c r="A20" s="6">
        <v>118</v>
      </c>
      <c r="B20" s="7" t="s">
        <v>144</v>
      </c>
      <c r="C20" s="7" t="s">
        <v>26</v>
      </c>
      <c r="D20" s="7" t="s">
        <v>126</v>
      </c>
      <c r="E20" s="16">
        <v>14</v>
      </c>
      <c r="F20" s="16">
        <v>38</v>
      </c>
      <c r="G20" s="16">
        <v>3</v>
      </c>
      <c r="H20" s="8">
        <f t="shared" si="0"/>
        <v>55</v>
      </c>
      <c r="I20" s="16">
        <v>48</v>
      </c>
      <c r="J20" s="16">
        <v>17</v>
      </c>
      <c r="K20" s="16">
        <v>22</v>
      </c>
      <c r="L20" s="8">
        <f t="shared" si="1"/>
        <v>87</v>
      </c>
      <c r="M20" s="9">
        <f t="shared" si="2"/>
        <v>142</v>
      </c>
      <c r="N20" s="22">
        <v>-10</v>
      </c>
      <c r="O20" s="22">
        <v>8</v>
      </c>
      <c r="P20" s="22">
        <v>8</v>
      </c>
      <c r="Q20" s="22">
        <v>1352</v>
      </c>
      <c r="R20" s="6" t="s">
        <v>160</v>
      </c>
      <c r="S20" s="6">
        <f t="shared" si="3"/>
        <v>1352</v>
      </c>
      <c r="T20" s="6">
        <v>8.08</v>
      </c>
      <c r="U20" s="6">
        <v>7.14</v>
      </c>
    </row>
    <row r="21" spans="1:21" s="10" customFormat="1">
      <c r="A21" s="6">
        <v>119</v>
      </c>
      <c r="B21" s="7" t="s">
        <v>145</v>
      </c>
      <c r="C21" s="7" t="s">
        <v>43</v>
      </c>
      <c r="D21" s="7" t="s">
        <v>126</v>
      </c>
      <c r="E21" s="16">
        <v>87</v>
      </c>
      <c r="F21" s="16">
        <v>56</v>
      </c>
      <c r="G21" s="16">
        <v>27</v>
      </c>
      <c r="H21" s="8">
        <f t="shared" si="0"/>
        <v>170</v>
      </c>
      <c r="I21" s="16">
        <v>59</v>
      </c>
      <c r="J21" s="16">
        <v>49</v>
      </c>
      <c r="K21" s="16">
        <v>27</v>
      </c>
      <c r="L21" s="8">
        <f t="shared" si="1"/>
        <v>135</v>
      </c>
      <c r="M21" s="9">
        <f t="shared" si="2"/>
        <v>305</v>
      </c>
      <c r="N21" s="22"/>
      <c r="O21" s="22"/>
      <c r="P21" s="22"/>
      <c r="Q21" s="22"/>
      <c r="R21" s="6"/>
      <c r="S21" s="6">
        <f t="shared" si="3"/>
        <v>0</v>
      </c>
      <c r="T21" s="6"/>
      <c r="U21" s="6"/>
    </row>
    <row r="22" spans="1:21" s="10" customFormat="1">
      <c r="A22" s="6">
        <v>120</v>
      </c>
      <c r="B22" s="7" t="s">
        <v>146</v>
      </c>
      <c r="C22" s="7" t="s">
        <v>38</v>
      </c>
      <c r="D22" s="7" t="s">
        <v>126</v>
      </c>
      <c r="E22" s="16">
        <v>29</v>
      </c>
      <c r="F22" s="16">
        <v>7</v>
      </c>
      <c r="G22" s="16">
        <v>0</v>
      </c>
      <c r="H22" s="8">
        <f t="shared" si="0"/>
        <v>36</v>
      </c>
      <c r="I22" s="16">
        <v>45</v>
      </c>
      <c r="J22" s="16">
        <v>11</v>
      </c>
      <c r="K22" s="16">
        <v>0</v>
      </c>
      <c r="L22" s="8">
        <f t="shared" si="1"/>
        <v>56</v>
      </c>
      <c r="M22" s="9">
        <f t="shared" si="2"/>
        <v>92</v>
      </c>
      <c r="N22" s="22"/>
      <c r="O22" s="22"/>
      <c r="P22" s="22"/>
      <c r="Q22" s="22"/>
      <c r="R22" s="6"/>
      <c r="S22" s="6">
        <f t="shared" si="3"/>
        <v>0</v>
      </c>
      <c r="T22" s="6"/>
      <c r="U22" s="6"/>
    </row>
    <row r="23" spans="1:21" s="10" customFormat="1">
      <c r="A23" s="6">
        <v>121</v>
      </c>
      <c r="B23" s="7" t="s">
        <v>147</v>
      </c>
      <c r="C23" s="7" t="s">
        <v>26</v>
      </c>
      <c r="D23" s="7" t="s">
        <v>126</v>
      </c>
      <c r="E23" s="16">
        <v>56</v>
      </c>
      <c r="F23" s="16">
        <v>51</v>
      </c>
      <c r="G23" s="16">
        <v>20</v>
      </c>
      <c r="H23" s="8">
        <f t="shared" si="0"/>
        <v>127</v>
      </c>
      <c r="I23" s="16">
        <v>48</v>
      </c>
      <c r="J23" s="16">
        <v>23</v>
      </c>
      <c r="K23" s="16">
        <v>14</v>
      </c>
      <c r="L23" s="8">
        <f t="shared" si="1"/>
        <v>85</v>
      </c>
      <c r="M23" s="9">
        <f t="shared" si="2"/>
        <v>212</v>
      </c>
      <c r="N23" s="22"/>
      <c r="O23" s="22"/>
      <c r="P23" s="22"/>
      <c r="Q23" s="22"/>
      <c r="R23" s="6"/>
      <c r="S23" s="6">
        <f t="shared" si="3"/>
        <v>0</v>
      </c>
      <c r="T23" s="6">
        <v>9.1999999999999993</v>
      </c>
      <c r="U23" s="6">
        <v>10.5</v>
      </c>
    </row>
    <row r="24" spans="1:21" s="10" customFormat="1">
      <c r="A24" s="6">
        <v>122</v>
      </c>
      <c r="B24" s="7" t="s">
        <v>148</v>
      </c>
      <c r="C24" s="7" t="s">
        <v>19</v>
      </c>
      <c r="D24" s="7" t="s">
        <v>126</v>
      </c>
      <c r="E24" s="16">
        <v>53</v>
      </c>
      <c r="F24" s="16">
        <v>23</v>
      </c>
      <c r="G24" s="16">
        <v>10</v>
      </c>
      <c r="H24" s="8">
        <f t="shared" si="0"/>
        <v>86</v>
      </c>
      <c r="I24" s="16">
        <v>48</v>
      </c>
      <c r="J24" s="16">
        <v>35</v>
      </c>
      <c r="K24" s="16">
        <v>17</v>
      </c>
      <c r="L24" s="8">
        <f t="shared" si="1"/>
        <v>100</v>
      </c>
      <c r="M24" s="9">
        <f t="shared" si="2"/>
        <v>186</v>
      </c>
      <c r="N24" s="22">
        <v>15</v>
      </c>
      <c r="O24" s="22">
        <v>9</v>
      </c>
      <c r="P24" s="22">
        <v>2</v>
      </c>
      <c r="Q24" s="22">
        <v>2000</v>
      </c>
      <c r="R24" s="6" t="s">
        <v>160</v>
      </c>
      <c r="S24" s="6">
        <f t="shared" si="3"/>
        <v>2000</v>
      </c>
      <c r="T24" s="6"/>
      <c r="U24" s="6"/>
    </row>
    <row r="25" spans="1:21" s="10" customFormat="1">
      <c r="A25" s="6">
        <v>123</v>
      </c>
      <c r="B25" s="7" t="s">
        <v>149</v>
      </c>
      <c r="C25" s="7" t="s">
        <v>24</v>
      </c>
      <c r="D25" s="7" t="s">
        <v>126</v>
      </c>
      <c r="E25" s="16">
        <v>81</v>
      </c>
      <c r="F25" s="16">
        <v>66</v>
      </c>
      <c r="G25" s="16">
        <v>51</v>
      </c>
      <c r="H25" s="8">
        <f t="shared" si="0"/>
        <v>198</v>
      </c>
      <c r="I25" s="16">
        <v>87</v>
      </c>
      <c r="J25" s="16">
        <v>57</v>
      </c>
      <c r="K25" s="16">
        <v>59</v>
      </c>
      <c r="L25" s="8">
        <f t="shared" si="1"/>
        <v>203</v>
      </c>
      <c r="M25" s="9">
        <f t="shared" si="2"/>
        <v>401</v>
      </c>
      <c r="N25" s="22">
        <v>50</v>
      </c>
      <c r="O25" s="22"/>
      <c r="P25" s="22">
        <v>8</v>
      </c>
      <c r="Q25" s="22">
        <v>1034</v>
      </c>
      <c r="R25" s="6" t="s">
        <v>214</v>
      </c>
      <c r="S25" s="6">
        <f t="shared" si="3"/>
        <v>984</v>
      </c>
      <c r="T25" s="6">
        <v>7.07</v>
      </c>
      <c r="U25" s="6">
        <v>10.16</v>
      </c>
    </row>
    <row r="26" spans="1:21" s="10" customFormat="1">
      <c r="A26" s="6">
        <v>124</v>
      </c>
      <c r="B26" s="7" t="s">
        <v>150</v>
      </c>
      <c r="C26" s="7" t="s">
        <v>26</v>
      </c>
      <c r="D26" s="7" t="s">
        <v>126</v>
      </c>
      <c r="E26" s="16">
        <v>74</v>
      </c>
      <c r="F26" s="16">
        <v>63</v>
      </c>
      <c r="G26" s="16">
        <v>40</v>
      </c>
      <c r="H26" s="8">
        <f t="shared" si="0"/>
        <v>177</v>
      </c>
      <c r="I26" s="16">
        <v>68</v>
      </c>
      <c r="J26" s="16">
        <v>80</v>
      </c>
      <c r="K26" s="16">
        <v>48</v>
      </c>
      <c r="L26" s="8">
        <f t="shared" si="1"/>
        <v>196</v>
      </c>
      <c r="M26" s="9">
        <f t="shared" si="2"/>
        <v>373</v>
      </c>
      <c r="N26" s="22">
        <v>15</v>
      </c>
      <c r="O26" s="22"/>
      <c r="P26" s="22"/>
      <c r="Q26" s="22"/>
      <c r="R26" s="6"/>
      <c r="S26" s="6">
        <f t="shared" si="3"/>
        <v>0</v>
      </c>
      <c r="T26" s="6"/>
      <c r="U26" s="6"/>
    </row>
    <row r="27" spans="1:21" s="10" customFormat="1">
      <c r="A27" s="6">
        <v>125</v>
      </c>
      <c r="B27" s="7" t="s">
        <v>151</v>
      </c>
      <c r="C27" s="7" t="s">
        <v>19</v>
      </c>
      <c r="D27" s="7" t="s">
        <v>126</v>
      </c>
      <c r="E27" s="16">
        <v>57</v>
      </c>
      <c r="F27" s="16">
        <v>15</v>
      </c>
      <c r="G27" s="16">
        <v>12</v>
      </c>
      <c r="H27" s="8">
        <f t="shared" si="0"/>
        <v>84</v>
      </c>
      <c r="I27" s="16">
        <v>67</v>
      </c>
      <c r="J27" s="16">
        <v>39</v>
      </c>
      <c r="K27" s="16">
        <v>29</v>
      </c>
      <c r="L27" s="8">
        <f t="shared" si="1"/>
        <v>135</v>
      </c>
      <c r="M27" s="9">
        <f t="shared" si="2"/>
        <v>219</v>
      </c>
      <c r="N27" s="22">
        <v>-5</v>
      </c>
      <c r="O27" s="22">
        <v>9</v>
      </c>
      <c r="P27" s="22">
        <v>6</v>
      </c>
      <c r="Q27" s="22">
        <v>1491</v>
      </c>
      <c r="R27" s="6" t="s">
        <v>160</v>
      </c>
      <c r="S27" s="6">
        <f t="shared" si="3"/>
        <v>1491</v>
      </c>
      <c r="T27" s="6"/>
      <c r="U27" s="6">
        <v>7.19</v>
      </c>
    </row>
    <row r="28" spans="1:21" s="10" customFormat="1">
      <c r="A28" s="6">
        <v>126</v>
      </c>
      <c r="B28" s="7" t="s">
        <v>152</v>
      </c>
      <c r="C28" s="7" t="s">
        <v>26</v>
      </c>
      <c r="D28" s="7" t="s">
        <v>126</v>
      </c>
      <c r="E28" s="16">
        <v>82</v>
      </c>
      <c r="F28" s="16">
        <v>40</v>
      </c>
      <c r="G28" s="16">
        <v>25</v>
      </c>
      <c r="H28" s="8">
        <f t="shared" si="0"/>
        <v>147</v>
      </c>
      <c r="I28" s="16">
        <v>75</v>
      </c>
      <c r="J28" s="16">
        <v>24</v>
      </c>
      <c r="K28" s="16">
        <v>21</v>
      </c>
      <c r="L28" s="8">
        <f t="shared" si="1"/>
        <v>120</v>
      </c>
      <c r="M28" s="9">
        <f t="shared" si="2"/>
        <v>267</v>
      </c>
      <c r="N28" s="22">
        <v>20</v>
      </c>
      <c r="O28" s="22">
        <v>4</v>
      </c>
      <c r="P28" s="22">
        <v>14</v>
      </c>
      <c r="Q28" s="22">
        <v>1249</v>
      </c>
      <c r="R28" s="6" t="s">
        <v>214</v>
      </c>
      <c r="S28" s="6">
        <f t="shared" si="3"/>
        <v>1199</v>
      </c>
      <c r="T28" s="6">
        <v>11</v>
      </c>
      <c r="U28" s="6">
        <v>12.1</v>
      </c>
    </row>
    <row r="29" spans="1:21" s="10" customFormat="1">
      <c r="A29" s="6">
        <v>127</v>
      </c>
      <c r="B29" s="7" t="s">
        <v>153</v>
      </c>
      <c r="C29" s="7" t="s">
        <v>43</v>
      </c>
      <c r="D29" s="7" t="s">
        <v>126</v>
      </c>
      <c r="E29" s="16">
        <v>69</v>
      </c>
      <c r="F29" s="16">
        <v>48</v>
      </c>
      <c r="G29" s="16">
        <v>6</v>
      </c>
      <c r="H29" s="8">
        <f t="shared" si="0"/>
        <v>123</v>
      </c>
      <c r="I29" s="16">
        <v>69</v>
      </c>
      <c r="J29" s="16">
        <v>44</v>
      </c>
      <c r="K29" s="16">
        <v>24</v>
      </c>
      <c r="L29" s="8">
        <f t="shared" si="1"/>
        <v>137</v>
      </c>
      <c r="M29" s="9">
        <f t="shared" si="2"/>
        <v>260</v>
      </c>
      <c r="N29" s="22">
        <v>5</v>
      </c>
      <c r="O29" s="22">
        <v>4</v>
      </c>
      <c r="P29" s="22">
        <v>5</v>
      </c>
      <c r="Q29" s="22">
        <v>1868</v>
      </c>
      <c r="R29" s="6" t="s">
        <v>214</v>
      </c>
      <c r="S29" s="6">
        <f t="shared" si="3"/>
        <v>1818</v>
      </c>
      <c r="T29" s="6"/>
      <c r="U29" s="6"/>
    </row>
    <row r="30" spans="1:21" s="10" customFormat="1">
      <c r="A30" s="6">
        <v>128</v>
      </c>
      <c r="B30" s="7" t="s">
        <v>154</v>
      </c>
      <c r="C30" s="7" t="s">
        <v>38</v>
      </c>
      <c r="D30" s="7" t="s">
        <v>126</v>
      </c>
      <c r="E30" s="16">
        <v>38</v>
      </c>
      <c r="F30" s="16">
        <v>0</v>
      </c>
      <c r="G30" s="16">
        <v>0</v>
      </c>
      <c r="H30" s="8">
        <f t="shared" si="0"/>
        <v>38</v>
      </c>
      <c r="I30" s="16">
        <v>16</v>
      </c>
      <c r="J30" s="16">
        <v>0</v>
      </c>
      <c r="K30" s="16">
        <v>0</v>
      </c>
      <c r="L30" s="8">
        <f t="shared" si="1"/>
        <v>16</v>
      </c>
      <c r="M30" s="9">
        <f t="shared" si="2"/>
        <v>54</v>
      </c>
      <c r="N30" s="22"/>
      <c r="O30" s="22">
        <v>4</v>
      </c>
      <c r="P30" s="22"/>
      <c r="Q30" s="22"/>
      <c r="R30" s="6"/>
      <c r="S30" s="6">
        <f t="shared" si="3"/>
        <v>0</v>
      </c>
      <c r="T30" s="6"/>
      <c r="U30" s="6"/>
    </row>
    <row r="31" spans="1:21" s="10" customFormat="1">
      <c r="A31" s="6">
        <v>129</v>
      </c>
      <c r="B31" s="7" t="s">
        <v>155</v>
      </c>
      <c r="C31" s="7" t="s">
        <v>19</v>
      </c>
      <c r="D31" s="7" t="s">
        <v>126</v>
      </c>
      <c r="E31" s="16">
        <v>48</v>
      </c>
      <c r="F31" s="16">
        <v>39</v>
      </c>
      <c r="G31" s="16">
        <v>43</v>
      </c>
      <c r="H31" s="8">
        <f t="shared" si="0"/>
        <v>130</v>
      </c>
      <c r="I31" s="16">
        <v>72</v>
      </c>
      <c r="J31" s="16">
        <v>27</v>
      </c>
      <c r="K31" s="16">
        <v>26</v>
      </c>
      <c r="L31" s="8">
        <f t="shared" si="1"/>
        <v>125</v>
      </c>
      <c r="M31" s="9">
        <f t="shared" si="2"/>
        <v>255</v>
      </c>
      <c r="N31" s="22">
        <v>20</v>
      </c>
      <c r="O31" s="22">
        <v>11</v>
      </c>
      <c r="P31" s="22"/>
      <c r="Q31" s="22"/>
      <c r="R31" s="6"/>
      <c r="S31" s="6">
        <f t="shared" si="3"/>
        <v>0</v>
      </c>
      <c r="T31" s="6">
        <v>7.13</v>
      </c>
      <c r="U31" s="6">
        <v>10</v>
      </c>
    </row>
    <row r="32" spans="1:21" s="10" customFormat="1">
      <c r="A32" s="6">
        <v>130</v>
      </c>
      <c r="B32" s="7" t="s">
        <v>156</v>
      </c>
      <c r="C32" s="7" t="s">
        <v>43</v>
      </c>
      <c r="D32" s="7" t="s">
        <v>126</v>
      </c>
      <c r="E32" s="16">
        <v>88</v>
      </c>
      <c r="F32" s="16">
        <v>63</v>
      </c>
      <c r="G32" s="16">
        <v>40</v>
      </c>
      <c r="H32" s="8">
        <f t="shared" si="0"/>
        <v>191</v>
      </c>
      <c r="I32" s="16">
        <v>67</v>
      </c>
      <c r="J32" s="16">
        <v>55</v>
      </c>
      <c r="K32" s="16">
        <v>27</v>
      </c>
      <c r="L32" s="8">
        <f t="shared" si="1"/>
        <v>149</v>
      </c>
      <c r="M32" s="9">
        <f t="shared" si="2"/>
        <v>340</v>
      </c>
      <c r="N32" s="22">
        <v>40</v>
      </c>
      <c r="O32" s="22">
        <v>8</v>
      </c>
      <c r="P32" s="22">
        <v>12</v>
      </c>
      <c r="Q32" s="22">
        <v>1603</v>
      </c>
      <c r="R32" s="6" t="s">
        <v>214</v>
      </c>
      <c r="S32" s="6">
        <f t="shared" si="3"/>
        <v>1553</v>
      </c>
      <c r="T32" s="6"/>
      <c r="U32" s="6"/>
    </row>
    <row r="33" spans="1:21" s="10" customFormat="1">
      <c r="A33" s="6">
        <v>131</v>
      </c>
      <c r="B33" s="7" t="s">
        <v>157</v>
      </c>
      <c r="C33" s="7" t="s">
        <v>43</v>
      </c>
      <c r="D33" s="7" t="s">
        <v>126</v>
      </c>
      <c r="E33" s="16">
        <v>77</v>
      </c>
      <c r="F33" s="16">
        <v>39</v>
      </c>
      <c r="G33" s="16">
        <v>17</v>
      </c>
      <c r="H33" s="8">
        <f t="shared" si="0"/>
        <v>133</v>
      </c>
      <c r="I33" s="16">
        <v>38</v>
      </c>
      <c r="J33" s="16">
        <v>19</v>
      </c>
      <c r="K33" s="16">
        <v>14</v>
      </c>
      <c r="L33" s="8">
        <f t="shared" si="1"/>
        <v>71</v>
      </c>
      <c r="M33" s="9">
        <f t="shared" si="2"/>
        <v>204</v>
      </c>
      <c r="N33" s="22"/>
      <c r="O33" s="22"/>
      <c r="P33" s="22"/>
      <c r="Q33" s="22"/>
      <c r="R33" s="6"/>
      <c r="S33" s="6">
        <f t="shared" si="3"/>
        <v>0</v>
      </c>
      <c r="T33" s="6"/>
      <c r="U33" s="6"/>
    </row>
    <row r="34" spans="1:21" s="10" customFormat="1">
      <c r="A34" s="6">
        <v>132</v>
      </c>
      <c r="B34" s="7" t="s">
        <v>158</v>
      </c>
      <c r="C34" s="7" t="s">
        <v>24</v>
      </c>
      <c r="D34" s="7" t="s">
        <v>126</v>
      </c>
      <c r="E34" s="16">
        <v>17</v>
      </c>
      <c r="F34" s="16">
        <v>17</v>
      </c>
      <c r="G34" s="16">
        <v>15</v>
      </c>
      <c r="H34" s="8">
        <f t="shared" si="0"/>
        <v>49</v>
      </c>
      <c r="I34" s="16">
        <v>61</v>
      </c>
      <c r="J34" s="16">
        <v>52</v>
      </c>
      <c r="K34" s="16">
        <v>36</v>
      </c>
      <c r="L34" s="8">
        <f t="shared" si="1"/>
        <v>149</v>
      </c>
      <c r="M34" s="9">
        <f t="shared" si="2"/>
        <v>198</v>
      </c>
      <c r="N34" s="22">
        <v>5</v>
      </c>
      <c r="O34" s="22"/>
      <c r="P34" s="22">
        <v>6</v>
      </c>
      <c r="Q34" s="22"/>
      <c r="R34" s="6"/>
      <c r="S34" s="6">
        <f t="shared" si="3"/>
        <v>0</v>
      </c>
      <c r="T34" s="6"/>
      <c r="U34" s="6">
        <v>12.1</v>
      </c>
    </row>
    <row r="35" spans="1:21" s="10" customFormat="1">
      <c r="A35" s="6">
        <v>133</v>
      </c>
      <c r="B35" s="7" t="s">
        <v>159</v>
      </c>
      <c r="C35" s="7" t="s">
        <v>26</v>
      </c>
      <c r="D35" s="7" t="s">
        <v>126</v>
      </c>
      <c r="E35" s="16">
        <v>83</v>
      </c>
      <c r="F35" s="16">
        <v>45</v>
      </c>
      <c r="G35" s="16">
        <v>19</v>
      </c>
      <c r="H35" s="8">
        <f t="shared" si="0"/>
        <v>147</v>
      </c>
      <c r="I35" s="16">
        <v>71</v>
      </c>
      <c r="J35" s="16">
        <v>39</v>
      </c>
      <c r="K35" s="16">
        <v>28</v>
      </c>
      <c r="L35" s="8">
        <f t="shared" si="1"/>
        <v>138</v>
      </c>
      <c r="M35" s="9">
        <f t="shared" si="2"/>
        <v>285</v>
      </c>
      <c r="N35" s="22">
        <v>0</v>
      </c>
      <c r="O35" s="22"/>
      <c r="P35" s="22">
        <v>6</v>
      </c>
      <c r="Q35" s="22">
        <v>1249</v>
      </c>
      <c r="R35" s="6" t="s">
        <v>160</v>
      </c>
      <c r="S35" s="6">
        <f t="shared" si="3"/>
        <v>1249</v>
      </c>
      <c r="T35" s="6">
        <v>7.01</v>
      </c>
      <c r="U35" s="6">
        <v>7.04</v>
      </c>
    </row>
  </sheetData>
  <sheetProtection selectLockedCells="1"/>
  <autoFilter ref="A1:U35">
    <sortState ref="A2:U35">
      <sortCondition ref="A1:A35"/>
    </sortState>
  </autoFilter>
  <dataValidations count="1">
    <dataValidation type="list" allowBlank="1" showInputMessage="1" showErrorMessage="1" sqref="R2:R35">
      <formula1>$Y$1:$Y$2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5"/>
  <sheetViews>
    <sheetView zoomScale="115" zoomScaleNormal="115" zoomScalePageLayoutView="115" workbookViewId="0">
      <selection activeCell="F1" sqref="F1"/>
    </sheetView>
  </sheetViews>
  <sheetFormatPr baseColWidth="10" defaultColWidth="8.7109375" defaultRowHeight="15" x14ac:dyDescent="0"/>
  <cols>
    <col min="1" max="1" width="20" style="70" bestFit="1" customWidth="1"/>
    <col min="2" max="3" width="19.140625" style="70" bestFit="1" customWidth="1"/>
    <col min="4" max="4" width="8.42578125" style="70" bestFit="1" customWidth="1"/>
    <col min="5" max="5" width="19.140625" style="70" bestFit="1" customWidth="1"/>
    <col min="6" max="6" width="8.7109375" style="70"/>
    <col min="7" max="7" width="19.140625" style="70" bestFit="1" customWidth="1"/>
    <col min="8" max="8" width="8.7109375" style="70" bestFit="1" customWidth="1"/>
    <col min="9" max="9" width="8.7109375" style="70"/>
    <col min="10" max="10" width="19.7109375" style="70" bestFit="1" customWidth="1"/>
    <col min="11" max="11" width="8.42578125" style="70" bestFit="1" customWidth="1"/>
    <col min="12" max="12" width="19.7109375" style="70" bestFit="1" customWidth="1"/>
    <col min="13" max="13" width="8.7109375" style="70"/>
    <col min="14" max="14" width="19.7109375" style="70" bestFit="1" customWidth="1"/>
    <col min="15" max="15" width="8.7109375" style="70" bestFit="1" customWidth="1"/>
    <col min="16" max="16384" width="8.7109375" style="70"/>
  </cols>
  <sheetData>
    <row r="1" spans="1:5" ht="30">
      <c r="A1" s="84" t="s">
        <v>218</v>
      </c>
      <c r="B1" s="84"/>
      <c r="C1" s="84"/>
      <c r="D1" s="84"/>
      <c r="E1" s="84"/>
    </row>
    <row r="2" spans="1:5">
      <c r="A2" s="64">
        <v>88</v>
      </c>
      <c r="B2" s="71" t="s">
        <v>115</v>
      </c>
      <c r="C2" s="64" t="s">
        <v>223</v>
      </c>
    </row>
    <row r="3" spans="1:5">
      <c r="A3" s="64">
        <v>74</v>
      </c>
      <c r="B3" s="71" t="s">
        <v>101</v>
      </c>
      <c r="C3" s="64" t="s">
        <v>220</v>
      </c>
    </row>
    <row r="4" spans="1:5">
      <c r="A4" s="64">
        <v>123</v>
      </c>
      <c r="B4" s="64" t="s">
        <v>149</v>
      </c>
      <c r="C4" s="64" t="s">
        <v>221</v>
      </c>
    </row>
    <row r="5" spans="1:5" ht="16" thickBot="1">
      <c r="A5" s="72"/>
      <c r="B5" s="72"/>
      <c r="C5" s="72"/>
    </row>
    <row r="6" spans="1:5">
      <c r="A6" s="73" t="s">
        <v>46</v>
      </c>
    </row>
    <row r="7" spans="1:5" ht="16" thickBot="1">
      <c r="A7" s="74" t="s">
        <v>97</v>
      </c>
    </row>
    <row r="8" spans="1:5">
      <c r="B8" s="73" t="s">
        <v>97</v>
      </c>
    </row>
    <row r="9" spans="1:5" ht="16" thickBot="1">
      <c r="B9" s="74" t="s">
        <v>101</v>
      </c>
    </row>
    <row r="10" spans="1:5">
      <c r="A10" s="73" t="s">
        <v>114</v>
      </c>
    </row>
    <row r="11" spans="1:5" ht="16" thickBot="1">
      <c r="A11" s="74" t="s">
        <v>101</v>
      </c>
    </row>
    <row r="12" spans="1:5">
      <c r="C12" s="75" t="s">
        <v>101</v>
      </c>
    </row>
    <row r="13" spans="1:5" ht="16" thickBot="1">
      <c r="C13" s="76" t="s">
        <v>149</v>
      </c>
    </row>
    <row r="14" spans="1:5">
      <c r="A14" s="75" t="s">
        <v>76</v>
      </c>
    </row>
    <row r="15" spans="1:5" ht="16" thickBot="1">
      <c r="A15" s="76" t="s">
        <v>113</v>
      </c>
    </row>
    <row r="16" spans="1:5">
      <c r="B16" s="73" t="s">
        <v>76</v>
      </c>
    </row>
    <row r="17" spans="1:5" ht="16" thickBot="1">
      <c r="B17" s="74" t="s">
        <v>149</v>
      </c>
    </row>
    <row r="18" spans="1:5">
      <c r="A18" s="75" t="s">
        <v>149</v>
      </c>
    </row>
    <row r="19" spans="1:5" ht="16" thickBot="1">
      <c r="A19" s="76" t="s">
        <v>51</v>
      </c>
      <c r="C19" s="70" t="s">
        <v>235</v>
      </c>
      <c r="E19" s="70" t="s">
        <v>236</v>
      </c>
    </row>
    <row r="20" spans="1:5">
      <c r="C20" s="75" t="s">
        <v>149</v>
      </c>
      <c r="E20" s="73" t="s">
        <v>101</v>
      </c>
    </row>
    <row r="21" spans="1:5" ht="16" thickBot="1">
      <c r="C21" s="76" t="s">
        <v>237</v>
      </c>
      <c r="E21" s="74" t="s">
        <v>115</v>
      </c>
    </row>
    <row r="22" spans="1:5">
      <c r="A22" s="75" t="s">
        <v>70</v>
      </c>
    </row>
    <row r="23" spans="1:5" ht="16" thickBot="1">
      <c r="A23" s="76" t="s">
        <v>67</v>
      </c>
    </row>
    <row r="24" spans="1:5">
      <c r="B24" s="73" t="s">
        <v>70</v>
      </c>
    </row>
    <row r="25" spans="1:5" ht="16" thickBot="1">
      <c r="B25" s="74" t="s">
        <v>237</v>
      </c>
    </row>
    <row r="26" spans="1:5">
      <c r="A26" s="73" t="s">
        <v>94</v>
      </c>
    </row>
    <row r="27" spans="1:5" ht="16" thickBot="1">
      <c r="A27" s="74" t="s">
        <v>237</v>
      </c>
    </row>
    <row r="28" spans="1:5">
      <c r="C28" s="73" t="s">
        <v>237</v>
      </c>
    </row>
    <row r="29" spans="1:5" ht="16" thickBot="1">
      <c r="C29" s="74" t="s">
        <v>115</v>
      </c>
    </row>
    <row r="30" spans="1:5">
      <c r="A30" s="75" t="s">
        <v>115</v>
      </c>
    </row>
    <row r="31" spans="1:5" ht="16" thickBot="1">
      <c r="A31" s="76" t="s">
        <v>73</v>
      </c>
    </row>
    <row r="32" spans="1:5">
      <c r="B32" s="75" t="s">
        <v>115</v>
      </c>
    </row>
    <row r="33" spans="1:2" ht="16" thickBot="1">
      <c r="B33" s="76" t="s">
        <v>50</v>
      </c>
    </row>
    <row r="34" spans="1:2">
      <c r="A34" s="73" t="s">
        <v>229</v>
      </c>
    </row>
    <row r="35" spans="1:2" ht="16" thickBot="1">
      <c r="A35" s="74" t="s">
        <v>50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3" fitToHeight="2" orientation="portrait"/>
  <rowBreaks count="1" manualBreakCount="1">
    <brk id="35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zoomScale="180" zoomScaleNormal="180" zoomScalePageLayoutView="180" workbookViewId="0">
      <pane ySplit="2" topLeftCell="A3" activePane="bottomLeft" state="frozen"/>
      <selection activeCell="B92" sqref="B92"/>
      <selection pane="bottomLeft" activeCell="D9" sqref="D9"/>
    </sheetView>
  </sheetViews>
  <sheetFormatPr baseColWidth="10" defaultColWidth="8.7109375" defaultRowHeight="13" x14ac:dyDescent="0"/>
  <cols>
    <col min="1" max="1" width="5.28515625" bestFit="1" customWidth="1"/>
    <col min="2" max="2" width="20.85546875" bestFit="1" customWidth="1"/>
    <col min="3" max="3" width="9.5703125" bestFit="1" customWidth="1"/>
    <col min="4" max="4" width="8.7109375" bestFit="1" customWidth="1"/>
    <col min="5" max="5" width="7.140625" bestFit="1" customWidth="1"/>
  </cols>
  <sheetData>
    <row r="1" spans="1:5" ht="30">
      <c r="A1" s="81" t="s">
        <v>218</v>
      </c>
      <c r="B1" s="81"/>
      <c r="C1" s="81"/>
      <c r="D1" s="81"/>
      <c r="E1" s="81"/>
    </row>
    <row r="2" spans="1:5" ht="15">
      <c r="A2" s="15" t="s">
        <v>160</v>
      </c>
      <c r="B2" s="15" t="s">
        <v>163</v>
      </c>
      <c r="C2" s="15" t="s">
        <v>1</v>
      </c>
      <c r="D2" s="15" t="s">
        <v>219</v>
      </c>
      <c r="E2" s="15" t="s">
        <v>165</v>
      </c>
    </row>
    <row r="3" spans="1:5" ht="15">
      <c r="A3" s="6">
        <v>23</v>
      </c>
      <c r="B3" s="6" t="str">
        <f t="shared" ref="B3:B9" si="0">VLOOKUP(A3,MasterMen,2,FALSE)</f>
        <v>Danila Kharkov</v>
      </c>
      <c r="C3" s="6" t="str">
        <f t="shared" ref="C3:C9" si="1">VLOOKUP(A3,MasterMen,3,FALSE)</f>
        <v>Russia</v>
      </c>
      <c r="D3" s="22">
        <f>VLOOKUP(A3,'Master List Men'!A:S,19,FALSE)</f>
        <v>860</v>
      </c>
      <c r="E3" s="6">
        <f t="shared" ref="E3:E34" si="2">RANK(D3,D:D,1)</f>
        <v>1</v>
      </c>
    </row>
    <row r="4" spans="1:5" ht="15">
      <c r="A4" s="6">
        <v>43</v>
      </c>
      <c r="B4" s="6" t="str">
        <f t="shared" si="0"/>
        <v>Johan Aline</v>
      </c>
      <c r="C4" s="6" t="str">
        <f t="shared" si="1"/>
        <v>France</v>
      </c>
      <c r="D4" s="22">
        <f>VLOOKUP(A4,'Master List Men'!A:S,19,FALSE)</f>
        <v>864</v>
      </c>
      <c r="E4" s="6">
        <f t="shared" si="2"/>
        <v>2</v>
      </c>
    </row>
    <row r="5" spans="1:5" ht="15">
      <c r="A5" s="6">
        <v>49</v>
      </c>
      <c r="B5" s="6" t="str">
        <f t="shared" si="0"/>
        <v>Konstantin Malyshev</v>
      </c>
      <c r="C5" s="6" t="str">
        <f t="shared" si="1"/>
        <v>Russia</v>
      </c>
      <c r="D5" s="22">
        <f>VLOOKUP(A5,'Master List Men'!A:S,19,FALSE)</f>
        <v>905</v>
      </c>
      <c r="E5" s="6">
        <f t="shared" si="2"/>
        <v>3</v>
      </c>
    </row>
    <row r="6" spans="1:5" ht="15">
      <c r="A6" s="6">
        <v>88</v>
      </c>
      <c r="B6" s="6" t="str">
        <f t="shared" si="0"/>
        <v>Roman Zhavnirovskii</v>
      </c>
      <c r="C6" s="6" t="str">
        <f t="shared" si="1"/>
        <v>Russia</v>
      </c>
      <c r="D6" s="22">
        <f>VLOOKUP(A6,'Master List Men'!A:S,19,FALSE)</f>
        <v>944</v>
      </c>
      <c r="E6" s="6">
        <f t="shared" si="2"/>
        <v>4</v>
      </c>
    </row>
    <row r="7" spans="1:5" ht="15">
      <c r="A7" s="6">
        <v>87</v>
      </c>
      <c r="B7" s="6" t="str">
        <f t="shared" si="0"/>
        <v>Roman Shlokov</v>
      </c>
      <c r="C7" s="6" t="str">
        <f t="shared" si="1"/>
        <v>Russia</v>
      </c>
      <c r="D7" s="22">
        <f>VLOOKUP(A7,'Master List Men'!A:S,19,FALSE)</f>
        <v>968</v>
      </c>
      <c r="E7" s="6">
        <f t="shared" si="2"/>
        <v>5</v>
      </c>
    </row>
    <row r="8" spans="1:5" ht="15">
      <c r="A8" s="6">
        <v>53</v>
      </c>
      <c r="B8" s="6" t="str">
        <f t="shared" si="0"/>
        <v>Marcus Pehart</v>
      </c>
      <c r="C8" s="6" t="str">
        <f t="shared" si="1"/>
        <v>Sweden</v>
      </c>
      <c r="D8" s="22">
        <f>VLOOKUP(A8,'Master List Men'!A:S,19,FALSE)</f>
        <v>980</v>
      </c>
      <c r="E8" s="6">
        <f t="shared" si="2"/>
        <v>6</v>
      </c>
    </row>
    <row r="9" spans="1:5" ht="15">
      <c r="A9" s="6">
        <v>67</v>
      </c>
      <c r="B9" s="6" t="str">
        <f t="shared" si="0"/>
        <v>Owen Channer</v>
      </c>
      <c r="C9" s="6" t="str">
        <f t="shared" si="1"/>
        <v>UK</v>
      </c>
      <c r="D9" s="22">
        <f>VLOOKUP(A9,'Master List Men'!A:S,19,FALSE)</f>
        <v>983</v>
      </c>
      <c r="E9" s="6">
        <f t="shared" si="2"/>
        <v>7</v>
      </c>
    </row>
    <row r="10" spans="1:5" ht="15">
      <c r="A10" s="6">
        <v>123</v>
      </c>
      <c r="B10" s="6" t="str">
        <f>VLOOKUP(A10,MasterWomen,2,FALSE)</f>
        <v>Nataliya Dolgikh</v>
      </c>
      <c r="C10" s="6" t="str">
        <f>VLOOKUP(A10,MasterWomen,3,FALSE)</f>
        <v>Russia</v>
      </c>
      <c r="D10" s="22">
        <f>VLOOKUP(A10,'Master List Women'!A:S,19,FALSE)</f>
        <v>984</v>
      </c>
      <c r="E10" s="6">
        <f t="shared" si="2"/>
        <v>8</v>
      </c>
    </row>
    <row r="11" spans="1:5" ht="15">
      <c r="A11" s="6">
        <v>90</v>
      </c>
      <c r="B11" s="6" t="str">
        <f t="shared" ref="B11:B26" si="3">VLOOKUP(A11,MasterMen,2,FALSE)</f>
        <v>Bronsart Ruddy</v>
      </c>
      <c r="C11" s="6" t="str">
        <f t="shared" ref="C11:C26" si="4">VLOOKUP(A11,MasterMen,3,FALSE)</f>
        <v>Belgium</v>
      </c>
      <c r="D11" s="22">
        <f>VLOOKUP(A11,'Master List Men'!A:S,19,FALSE)</f>
        <v>985</v>
      </c>
      <c r="E11" s="6">
        <f t="shared" si="2"/>
        <v>9</v>
      </c>
    </row>
    <row r="12" spans="1:5" ht="15">
      <c r="A12" s="6">
        <v>70</v>
      </c>
      <c r="B12" s="6" t="str">
        <f t="shared" si="3"/>
        <v>Paul Maccarone</v>
      </c>
      <c r="C12" s="6" t="str">
        <f t="shared" si="4"/>
        <v>USA</v>
      </c>
      <c r="D12" s="22">
        <f>VLOOKUP(A12,'Master List Men'!A:S,19,FALSE)</f>
        <v>1012</v>
      </c>
      <c r="E12" s="6">
        <f t="shared" si="2"/>
        <v>10</v>
      </c>
    </row>
    <row r="13" spans="1:5" ht="15">
      <c r="A13" s="6">
        <v>40</v>
      </c>
      <c r="B13" s="6" t="str">
        <f t="shared" si="3"/>
        <v>Jace Waterman</v>
      </c>
      <c r="C13" s="6" t="str">
        <f t="shared" si="4"/>
        <v>UK</v>
      </c>
      <c r="D13" s="22">
        <f>VLOOKUP(A13,'Master List Men'!A:S,19,FALSE)</f>
        <v>1025</v>
      </c>
      <c r="E13" s="6">
        <f t="shared" si="2"/>
        <v>11</v>
      </c>
    </row>
    <row r="14" spans="1:5" ht="15">
      <c r="A14" s="6">
        <v>86</v>
      </c>
      <c r="B14" s="6" t="str">
        <f t="shared" si="3"/>
        <v>Roland Meyer-Speicher</v>
      </c>
      <c r="C14" s="6" t="str">
        <f t="shared" si="4"/>
        <v>France</v>
      </c>
      <c r="D14" s="22">
        <f>VLOOKUP(A14,'Master List Men'!A:S,19,FALSE)</f>
        <v>1026</v>
      </c>
      <c r="E14" s="6">
        <f t="shared" si="2"/>
        <v>12</v>
      </c>
    </row>
    <row r="15" spans="1:5" ht="15">
      <c r="A15" s="6">
        <v>46</v>
      </c>
      <c r="B15" s="6" t="str">
        <f t="shared" si="3"/>
        <v>Jonathan Grasset</v>
      </c>
      <c r="C15" s="6" t="str">
        <f t="shared" si="4"/>
        <v>France</v>
      </c>
      <c r="D15" s="22">
        <f>VLOOKUP(A15,'Master List Men'!A:S,19,FALSE)</f>
        <v>1033</v>
      </c>
      <c r="E15" s="6">
        <f t="shared" si="2"/>
        <v>13</v>
      </c>
    </row>
    <row r="16" spans="1:5" ht="15">
      <c r="A16" s="6">
        <v>74</v>
      </c>
      <c r="B16" s="6" t="str">
        <f t="shared" si="3"/>
        <v>Pavel Peyrac Betin</v>
      </c>
      <c r="C16" s="6" t="str">
        <f t="shared" si="4"/>
        <v>Slovakia</v>
      </c>
      <c r="D16" s="22">
        <f>VLOOKUP(A16,'Master List Men'!A:S,19,FALSE)</f>
        <v>1040</v>
      </c>
      <c r="E16" s="6">
        <f t="shared" si="2"/>
        <v>14</v>
      </c>
    </row>
    <row r="17" spans="1:5" ht="15">
      <c r="A17" s="6">
        <v>93</v>
      </c>
      <c r="B17" s="6" t="str">
        <f t="shared" si="3"/>
        <v>Sylvain Guenegou</v>
      </c>
      <c r="C17" s="6" t="str">
        <f t="shared" si="4"/>
        <v>France</v>
      </c>
      <c r="D17" s="22">
        <f>VLOOKUP(A17,'Master List Men'!A:S,19,FALSE)</f>
        <v>1051</v>
      </c>
      <c r="E17" s="6">
        <f t="shared" si="2"/>
        <v>15</v>
      </c>
    </row>
    <row r="18" spans="1:5" ht="15">
      <c r="A18" s="6">
        <v>28</v>
      </c>
      <c r="B18" s="6" t="str">
        <f t="shared" si="3"/>
        <v>Frank Fingerhut</v>
      </c>
      <c r="C18" s="6" t="str">
        <f t="shared" si="4"/>
        <v>Germany</v>
      </c>
      <c r="D18" s="22">
        <f>VLOOKUP(A18,'Master List Men'!A:S,19,FALSE)</f>
        <v>1056</v>
      </c>
      <c r="E18" s="6">
        <f t="shared" si="2"/>
        <v>16</v>
      </c>
    </row>
    <row r="19" spans="1:5" ht="15">
      <c r="A19" s="6">
        <v>27</v>
      </c>
      <c r="B19" s="6" t="str">
        <f t="shared" si="3"/>
        <v>Etienne Morineau</v>
      </c>
      <c r="C19" s="6" t="str">
        <f t="shared" si="4"/>
        <v>France</v>
      </c>
      <c r="D19" s="22">
        <f>VLOOKUP(A19,'Master List Men'!A:S,19,FALSE)</f>
        <v>1074</v>
      </c>
      <c r="E19" s="6">
        <f t="shared" si="2"/>
        <v>17</v>
      </c>
    </row>
    <row r="20" spans="1:5" ht="15">
      <c r="A20" s="6">
        <v>30</v>
      </c>
      <c r="B20" s="6" t="str">
        <f t="shared" si="3"/>
        <v>František Stejskal</v>
      </c>
      <c r="C20" s="6" t="str">
        <f t="shared" si="4"/>
        <v>Czechia</v>
      </c>
      <c r="D20" s="22">
        <f>VLOOKUP(A20,'Master List Men'!A:S,19,FALSE)</f>
        <v>1075</v>
      </c>
      <c r="E20" s="6">
        <f t="shared" si="2"/>
        <v>18</v>
      </c>
    </row>
    <row r="21" spans="1:5" ht="15">
      <c r="A21" s="6">
        <v>65</v>
      </c>
      <c r="B21" s="6" t="str">
        <f t="shared" si="3"/>
        <v>Nicolas Le Poac</v>
      </c>
      <c r="C21" s="6" t="str">
        <f t="shared" si="4"/>
        <v>France</v>
      </c>
      <c r="D21" s="22">
        <f>VLOOKUP(A21,'Master List Men'!A:S,19,FALSE)</f>
        <v>1076</v>
      </c>
      <c r="E21" s="6">
        <f t="shared" si="2"/>
        <v>19</v>
      </c>
    </row>
    <row r="22" spans="1:5" ht="15">
      <c r="A22" s="6">
        <v>79</v>
      </c>
      <c r="B22" s="6" t="str">
        <f t="shared" si="3"/>
        <v>Raphael Hue</v>
      </c>
      <c r="C22" s="6" t="str">
        <f t="shared" si="4"/>
        <v>France</v>
      </c>
      <c r="D22" s="22">
        <f>VLOOKUP(A22,'Master List Men'!A:S,19,FALSE)</f>
        <v>1078</v>
      </c>
      <c r="E22" s="6">
        <f t="shared" si="2"/>
        <v>20</v>
      </c>
    </row>
    <row r="23" spans="1:5" ht="15">
      <c r="A23" s="6">
        <v>62</v>
      </c>
      <c r="B23" s="6" t="str">
        <f t="shared" si="3"/>
        <v>Milan Novák</v>
      </c>
      <c r="C23" s="6" t="str">
        <f t="shared" si="4"/>
        <v>Czechia</v>
      </c>
      <c r="D23" s="22">
        <f>VLOOKUP(A23,'Master List Men'!A:S,19,FALSE)</f>
        <v>1080</v>
      </c>
      <c r="E23" s="6">
        <f t="shared" si="2"/>
        <v>21</v>
      </c>
    </row>
    <row r="24" spans="1:5" ht="15">
      <c r="A24" s="6">
        <v>2</v>
      </c>
      <c r="B24" s="6" t="str">
        <f t="shared" si="3"/>
        <v>Adam Miller</v>
      </c>
      <c r="C24" s="6" t="str">
        <f t="shared" si="4"/>
        <v>UK</v>
      </c>
      <c r="D24" s="22">
        <f>VLOOKUP(A24,'Master List Men'!A:S,19,FALSE)</f>
        <v>1081</v>
      </c>
      <c r="E24" s="6">
        <f t="shared" si="2"/>
        <v>22</v>
      </c>
    </row>
    <row r="25" spans="1:5" ht="15">
      <c r="A25" s="6">
        <v>17</v>
      </c>
      <c r="B25" s="6" t="str">
        <f t="shared" si="3"/>
        <v>Christophe de Félices</v>
      </c>
      <c r="C25" s="6" t="str">
        <f t="shared" si="4"/>
        <v>France</v>
      </c>
      <c r="D25" s="22">
        <f>VLOOKUP(A25,'Master List Men'!A:S,19,FALSE)</f>
        <v>1083</v>
      </c>
      <c r="E25" s="6">
        <f t="shared" si="2"/>
        <v>23</v>
      </c>
    </row>
    <row r="26" spans="1:5" ht="15">
      <c r="A26" s="6">
        <v>33</v>
      </c>
      <c r="B26" s="6" t="str">
        <f t="shared" si="3"/>
        <v>Gareth Hawkes</v>
      </c>
      <c r="C26" s="6" t="str">
        <f t="shared" si="4"/>
        <v>UK</v>
      </c>
      <c r="D26" s="22">
        <f>VLOOKUP(A26,'Master List Men'!A:S,19,FALSE)</f>
        <v>1090</v>
      </c>
      <c r="E26" s="6">
        <f t="shared" si="2"/>
        <v>24</v>
      </c>
    </row>
    <row r="27" spans="1:5" ht="15">
      <c r="A27" s="6">
        <v>115</v>
      </c>
      <c r="B27" s="6" t="str">
        <f>VLOOKUP(A27,MasterWomen,2,FALSE)</f>
        <v>Magdaléna Karlíková</v>
      </c>
      <c r="C27" s="6" t="str">
        <f>VLOOKUP(A27,MasterWomen,3,FALSE)</f>
        <v>Czechia</v>
      </c>
      <c r="D27" s="22">
        <f>VLOOKUP(A27,'Master List Women'!A:S,19,FALSE)</f>
        <v>1093</v>
      </c>
      <c r="E27" s="6">
        <f t="shared" si="2"/>
        <v>25</v>
      </c>
    </row>
    <row r="28" spans="1:5" ht="15">
      <c r="A28" s="6">
        <v>7</v>
      </c>
      <c r="B28" s="6" t="str">
        <f>VLOOKUP(A28,MasterMen,2,FALSE)</f>
        <v>Artyom Dmitriev</v>
      </c>
      <c r="C28" s="6" t="str">
        <f>VLOOKUP(A28,MasterMen,3,FALSE)</f>
        <v>Russia</v>
      </c>
      <c r="D28" s="22">
        <f>VLOOKUP(A28,'Master List Men'!A:S,19,FALSE)</f>
        <v>1100</v>
      </c>
      <c r="E28" s="6">
        <f t="shared" si="2"/>
        <v>26</v>
      </c>
    </row>
    <row r="29" spans="1:5" ht="15">
      <c r="A29" s="6">
        <v>12</v>
      </c>
      <c r="B29" s="6" t="str">
        <f>VLOOKUP(A29,MasterMen,2,FALSE)</f>
        <v>Cameron Ball</v>
      </c>
      <c r="C29" s="6" t="str">
        <f>VLOOKUP(A29,MasterMen,3,FALSE)</f>
        <v>UK</v>
      </c>
      <c r="D29" s="22">
        <f>VLOOKUP(A29,'Master List Men'!A:S,19,FALSE)</f>
        <v>1107</v>
      </c>
      <c r="E29" s="6">
        <f t="shared" si="2"/>
        <v>27</v>
      </c>
    </row>
    <row r="30" spans="1:5" ht="15">
      <c r="A30" s="6">
        <v>26</v>
      </c>
      <c r="B30" s="6" t="str">
        <f>VLOOKUP(A30,MasterMen,2,FALSE)</f>
        <v>David Soyer</v>
      </c>
      <c r="C30" s="6" t="str">
        <f>VLOOKUP(A30,MasterMen,3,FALSE)</f>
        <v>France</v>
      </c>
      <c r="D30" s="22">
        <f>VLOOKUP(A30,'Master List Men'!A:S,19,FALSE)</f>
        <v>1149</v>
      </c>
      <c r="E30" s="6">
        <f t="shared" si="2"/>
        <v>28</v>
      </c>
    </row>
    <row r="31" spans="1:5" ht="15">
      <c r="A31" s="6">
        <v>126</v>
      </c>
      <c r="B31" s="6" t="str">
        <f>VLOOKUP(A31,MasterWomen,2,FALSE)</f>
        <v>Sandra Lamotte</v>
      </c>
      <c r="C31" s="6" t="str">
        <f>VLOOKUP(A31,MasterWomen,3,FALSE)</f>
        <v>France</v>
      </c>
      <c r="D31" s="22">
        <f>VLOOKUP(A31,'Master List Women'!A:S,19,FALSE)</f>
        <v>1199</v>
      </c>
      <c r="E31" s="6">
        <f t="shared" si="2"/>
        <v>29</v>
      </c>
    </row>
    <row r="32" spans="1:5" ht="15">
      <c r="A32" s="6">
        <v>21</v>
      </c>
      <c r="B32" s="6" t="str">
        <f>VLOOKUP(A32,MasterMen,2,FALSE)</f>
        <v>Dan Pegg</v>
      </c>
      <c r="C32" s="6" t="str">
        <f>VLOOKUP(A32,MasterMen,3,FALSE)</f>
        <v>USA</v>
      </c>
      <c r="D32" s="22">
        <f>VLOOKUP(A32,'Master List Men'!A:S,19,FALSE)</f>
        <v>1202</v>
      </c>
      <c r="E32" s="6">
        <f t="shared" si="2"/>
        <v>30</v>
      </c>
    </row>
    <row r="33" spans="1:5" ht="15">
      <c r="A33" s="6">
        <v>78</v>
      </c>
      <c r="B33" s="6" t="str">
        <f>VLOOKUP(A33,MasterMen,2,FALSE)</f>
        <v>Pierre Cazoulat</v>
      </c>
      <c r="C33" s="6" t="str">
        <f>VLOOKUP(A33,MasterMen,3,FALSE)</f>
        <v>France</v>
      </c>
      <c r="D33" s="22">
        <f>VLOOKUP(A33,'Master List Men'!A:S,19,FALSE)</f>
        <v>1203</v>
      </c>
      <c r="E33" s="6">
        <f t="shared" si="2"/>
        <v>31</v>
      </c>
    </row>
    <row r="34" spans="1:5" ht="15">
      <c r="A34" s="6">
        <v>44</v>
      </c>
      <c r="B34" s="6" t="str">
        <f>VLOOKUP(A34,MasterMen,2,FALSE)</f>
        <v>John Grabowski</v>
      </c>
      <c r="C34" s="6" t="str">
        <f>VLOOKUP(A34,MasterMen,3,FALSE)</f>
        <v>USA</v>
      </c>
      <c r="D34" s="22">
        <f>VLOOKUP(A34,'Master List Men'!A:S,19,FALSE)</f>
        <v>1209</v>
      </c>
      <c r="E34" s="6">
        <f t="shared" si="2"/>
        <v>32</v>
      </c>
    </row>
    <row r="35" spans="1:5" ht="15">
      <c r="A35" s="6">
        <v>39</v>
      </c>
      <c r="B35" s="6" t="str">
        <f>VLOOKUP(A35,MasterMen,2,FALSE)</f>
        <v>Gregor Paprocki</v>
      </c>
      <c r="C35" s="6" t="str">
        <f>VLOOKUP(A35,MasterMen,3,FALSE)</f>
        <v>Poland</v>
      </c>
      <c r="D35" s="22">
        <f>VLOOKUP(A35,'Master List Men'!A:S,19,FALSE)</f>
        <v>1212</v>
      </c>
      <c r="E35" s="6">
        <f t="shared" ref="E35:E66" si="5">RANK(D35,D:D,1)</f>
        <v>33</v>
      </c>
    </row>
    <row r="36" spans="1:5" ht="15">
      <c r="A36" s="6">
        <v>56</v>
      </c>
      <c r="B36" s="6" t="str">
        <f>VLOOKUP(A36,MasterMen,2,FALSE)</f>
        <v>Mark Temple</v>
      </c>
      <c r="C36" s="6" t="str">
        <f>VLOOKUP(A36,MasterMen,3,FALSE)</f>
        <v>UK</v>
      </c>
      <c r="D36" s="22">
        <f>VLOOKUP(A36,'Master List Men'!A:S,19,FALSE)</f>
        <v>1217</v>
      </c>
      <c r="E36" s="6">
        <f t="shared" si="5"/>
        <v>34</v>
      </c>
    </row>
    <row r="37" spans="1:5" ht="15">
      <c r="A37" s="6">
        <v>133</v>
      </c>
      <c r="B37" s="6" t="str">
        <f>VLOOKUP(A37,MasterWomen,2,FALSE)</f>
        <v>Vanessa Veillé</v>
      </c>
      <c r="C37" s="6" t="str">
        <f>VLOOKUP(A37,MasterWomen,3,FALSE)</f>
        <v>France</v>
      </c>
      <c r="D37" s="22">
        <f>VLOOKUP(A37,'Master List Women'!A:S,19,FALSE)</f>
        <v>1249</v>
      </c>
      <c r="E37" s="6">
        <f t="shared" si="5"/>
        <v>35</v>
      </c>
    </row>
    <row r="38" spans="1:5" ht="15">
      <c r="A38" s="6">
        <v>105</v>
      </c>
      <c r="B38" s="6" t="str">
        <f>VLOOKUP(A38,MasterWomen,2,FALSE)</f>
        <v>Ivana Karlíková</v>
      </c>
      <c r="C38" s="6" t="str">
        <f>VLOOKUP(A38,MasterWomen,3,FALSE)</f>
        <v>Czechia</v>
      </c>
      <c r="D38" s="22">
        <f>VLOOKUP(A38,'Master List Women'!A:S,19,FALSE)</f>
        <v>1250</v>
      </c>
      <c r="E38" s="6">
        <f t="shared" si="5"/>
        <v>36</v>
      </c>
    </row>
    <row r="39" spans="1:5" ht="15">
      <c r="A39" s="6">
        <v>18</v>
      </c>
      <c r="B39" s="6" t="str">
        <f t="shared" ref="B39:B48" si="6">VLOOKUP(A39,MasterMen,2,FALSE)</f>
        <v>Christophe Goetsch</v>
      </c>
      <c r="C39" s="6" t="str">
        <f t="shared" ref="C39:C48" si="7">VLOOKUP(A39,MasterMen,3,FALSE)</f>
        <v>France</v>
      </c>
      <c r="D39" s="22">
        <f>VLOOKUP(A39,'Master List Men'!A:S,19,FALSE)</f>
        <v>1261</v>
      </c>
      <c r="E39" s="6">
        <f t="shared" si="5"/>
        <v>37</v>
      </c>
    </row>
    <row r="40" spans="1:5" ht="15">
      <c r="A40" s="6">
        <v>200</v>
      </c>
      <c r="B40" s="6" t="str">
        <f t="shared" si="6"/>
        <v>Martial Mauger</v>
      </c>
      <c r="C40" s="6" t="str">
        <f t="shared" si="7"/>
        <v>France</v>
      </c>
      <c r="D40" s="22">
        <f>VLOOKUP(A40,'Master List Men'!A:S,19,FALSE)</f>
        <v>1269</v>
      </c>
      <c r="E40" s="6">
        <f t="shared" si="5"/>
        <v>38</v>
      </c>
    </row>
    <row r="41" spans="1:5" ht="15">
      <c r="A41" s="6">
        <v>98</v>
      </c>
      <c r="B41" s="6" t="str">
        <f t="shared" si="6"/>
        <v>Florian Loupias</v>
      </c>
      <c r="C41" s="6" t="str">
        <f t="shared" si="7"/>
        <v>France</v>
      </c>
      <c r="D41" s="22">
        <f>VLOOKUP(A41,'Master List Men'!A:S,19,FALSE)</f>
        <v>1281</v>
      </c>
      <c r="E41" s="6">
        <f t="shared" si="5"/>
        <v>39</v>
      </c>
    </row>
    <row r="42" spans="1:5" ht="15">
      <c r="A42" s="6">
        <v>69</v>
      </c>
      <c r="B42" s="6" t="str">
        <f t="shared" si="6"/>
        <v>Paul Hart</v>
      </c>
      <c r="C42" s="6" t="str">
        <f t="shared" si="7"/>
        <v>UK</v>
      </c>
      <c r="D42" s="22">
        <f>VLOOKUP(A42,'Master List Men'!A:S,19,FALSE)</f>
        <v>1285</v>
      </c>
      <c r="E42" s="6">
        <f t="shared" si="5"/>
        <v>40</v>
      </c>
    </row>
    <row r="43" spans="1:5" ht="15">
      <c r="A43" s="6">
        <v>77</v>
      </c>
      <c r="B43" s="6" t="str">
        <f t="shared" si="6"/>
        <v>Phil Marciano</v>
      </c>
      <c r="C43" s="6" t="str">
        <f t="shared" si="7"/>
        <v>UK</v>
      </c>
      <c r="D43" s="22">
        <f>VLOOKUP(A43,'Master List Men'!A:S,19,FALSE)</f>
        <v>1288</v>
      </c>
      <c r="E43" s="6">
        <f t="shared" si="5"/>
        <v>41</v>
      </c>
    </row>
    <row r="44" spans="1:5" ht="15">
      <c r="A44" s="6">
        <v>57</v>
      </c>
      <c r="B44" s="6" t="str">
        <f t="shared" si="6"/>
        <v>Markus Kuosmanen</v>
      </c>
      <c r="C44" s="6" t="str">
        <f t="shared" si="7"/>
        <v>Sweden</v>
      </c>
      <c r="D44" s="22">
        <f>VLOOKUP(A44,'Master List Men'!A:S,19,FALSE)</f>
        <v>1296</v>
      </c>
      <c r="E44" s="6">
        <f t="shared" si="5"/>
        <v>42</v>
      </c>
    </row>
    <row r="45" spans="1:5" ht="15">
      <c r="A45" s="6">
        <v>61</v>
      </c>
      <c r="B45" s="6" t="str">
        <f t="shared" si="6"/>
        <v>Mikey Atkins</v>
      </c>
      <c r="C45" s="6" t="str">
        <f t="shared" si="7"/>
        <v>UK</v>
      </c>
      <c r="D45" s="22">
        <f>VLOOKUP(A45,'Master List Men'!A:S,19,FALSE)</f>
        <v>1327</v>
      </c>
      <c r="E45" s="6">
        <f t="shared" si="5"/>
        <v>43</v>
      </c>
    </row>
    <row r="46" spans="1:5" ht="15">
      <c r="A46" s="6">
        <v>92</v>
      </c>
      <c r="B46" s="6" t="str">
        <f t="shared" si="6"/>
        <v>Stu Lindsey</v>
      </c>
      <c r="C46" s="6" t="str">
        <f t="shared" si="7"/>
        <v>UK</v>
      </c>
      <c r="D46" s="22">
        <f>VLOOKUP(A46,'Master List Men'!A:S,19,FALSE)</f>
        <v>1346</v>
      </c>
      <c r="E46" s="6">
        <f t="shared" si="5"/>
        <v>44</v>
      </c>
    </row>
    <row r="47" spans="1:5" ht="15">
      <c r="A47" s="6">
        <v>95</v>
      </c>
      <c r="B47" s="6" t="str">
        <f t="shared" si="6"/>
        <v>Tom Manley</v>
      </c>
      <c r="C47" s="6" t="str">
        <f t="shared" si="7"/>
        <v>UK</v>
      </c>
      <c r="D47" s="22">
        <f>VLOOKUP(A47,'Master List Men'!A:S,19,FALSE)</f>
        <v>1347</v>
      </c>
      <c r="E47" s="6">
        <f t="shared" si="5"/>
        <v>45</v>
      </c>
    </row>
    <row r="48" spans="1:5" ht="15">
      <c r="A48" s="6">
        <v>63</v>
      </c>
      <c r="B48" s="6" t="str">
        <f t="shared" si="6"/>
        <v>Mo Gagawara</v>
      </c>
      <c r="C48" s="6" t="str">
        <f t="shared" si="7"/>
        <v>UK</v>
      </c>
      <c r="D48" s="22">
        <f>VLOOKUP(A48,'Master List Men'!A:S,19,FALSE)</f>
        <v>1350</v>
      </c>
      <c r="E48" s="6">
        <f t="shared" si="5"/>
        <v>46</v>
      </c>
    </row>
    <row r="49" spans="1:5" ht="15">
      <c r="A49" s="6">
        <v>118</v>
      </c>
      <c r="B49" s="6" t="str">
        <f>VLOOKUP(A49,MasterWomen,2,FALSE)</f>
        <v>Marlène Aline</v>
      </c>
      <c r="C49" s="6" t="str">
        <f>VLOOKUP(A49,MasterWomen,3,FALSE)</f>
        <v>France</v>
      </c>
      <c r="D49" s="22">
        <f>VLOOKUP(A49,'Master List Women'!A:S,19,FALSE)</f>
        <v>1352</v>
      </c>
      <c r="E49" s="6">
        <f t="shared" si="5"/>
        <v>47</v>
      </c>
    </row>
    <row r="50" spans="1:5" ht="15">
      <c r="A50" s="6">
        <v>38</v>
      </c>
      <c r="B50" s="6" t="str">
        <f>VLOOKUP(A50,MasterMen,2,FALSE)</f>
        <v>Greg Baxter</v>
      </c>
      <c r="C50" s="6" t="str">
        <f>VLOOKUP(A50,MasterMen,3,FALSE)</f>
        <v>UK</v>
      </c>
      <c r="D50" s="22">
        <f>VLOOKUP(A50,'Master List Men'!A:S,19,FALSE)</f>
        <v>1355</v>
      </c>
      <c r="E50" s="6">
        <f t="shared" si="5"/>
        <v>48</v>
      </c>
    </row>
    <row r="51" spans="1:5" ht="15">
      <c r="A51" s="6">
        <v>9</v>
      </c>
      <c r="B51" s="6" t="str">
        <f>VLOOKUP(A51,MasterMen,2,FALSE)</f>
        <v>Benjamin Morcamp</v>
      </c>
      <c r="C51" s="6" t="str">
        <f>VLOOKUP(A51,MasterMen,3,FALSE)</f>
        <v>France</v>
      </c>
      <c r="D51" s="22">
        <f>VLOOKUP(A51,'Master List Men'!A:S,19,FALSE)</f>
        <v>1371</v>
      </c>
      <c r="E51" s="6">
        <f t="shared" si="5"/>
        <v>49</v>
      </c>
    </row>
    <row r="52" spans="1:5" ht="15">
      <c r="A52" s="6">
        <v>112</v>
      </c>
      <c r="B52" s="6" t="str">
        <f>VLOOKUP(A52,MasterWomen,2,FALSE)</f>
        <v>Lisa Deneen</v>
      </c>
      <c r="C52" s="6" t="str">
        <f>VLOOKUP(A52,MasterWomen,3,FALSE)</f>
        <v>UK</v>
      </c>
      <c r="D52" s="22">
        <f>VLOOKUP(A52,'Master List Women'!A:S,19,FALSE)</f>
        <v>1375</v>
      </c>
      <c r="E52" s="6">
        <f t="shared" si="5"/>
        <v>50</v>
      </c>
    </row>
    <row r="53" spans="1:5" ht="15">
      <c r="A53" s="6">
        <v>20</v>
      </c>
      <c r="B53" s="6" t="str">
        <f>VLOOKUP(A53,MasterMen,2,FALSE)</f>
        <v>Christopher Miller</v>
      </c>
      <c r="C53" s="6" t="str">
        <f>VLOOKUP(A53,MasterMen,3,FALSE)</f>
        <v>USA</v>
      </c>
      <c r="D53" s="22">
        <f>VLOOKUP(A53,'Master List Men'!A:S,19,FALSE)</f>
        <v>1400</v>
      </c>
      <c r="E53" s="6">
        <f t="shared" si="5"/>
        <v>51</v>
      </c>
    </row>
    <row r="54" spans="1:5" ht="15">
      <c r="A54" s="6">
        <v>84</v>
      </c>
      <c r="B54" s="6" t="str">
        <f>VLOOKUP(A54,MasterMen,2,FALSE)</f>
        <v>Rick Lemberg</v>
      </c>
      <c r="C54" s="6" t="str">
        <f>VLOOKUP(A54,MasterMen,3,FALSE)</f>
        <v>USA</v>
      </c>
      <c r="D54" s="22">
        <f>VLOOKUP(A54,'Master List Men'!A:S,19,FALSE)</f>
        <v>1473</v>
      </c>
      <c r="E54" s="6">
        <f t="shared" si="5"/>
        <v>52</v>
      </c>
    </row>
    <row r="55" spans="1:5" ht="15">
      <c r="A55" s="6">
        <v>125</v>
      </c>
      <c r="B55" s="6" t="str">
        <f>VLOOKUP(A55,MasterWomen,2,FALSE)</f>
        <v>Nicola Wetherill</v>
      </c>
      <c r="C55" s="6" t="str">
        <f>VLOOKUP(A55,MasterWomen,3,FALSE)</f>
        <v>UK</v>
      </c>
      <c r="D55" s="22">
        <f>VLOOKUP(A55,'Master List Women'!A:S,19,FALSE)</f>
        <v>1491</v>
      </c>
      <c r="E55" s="6">
        <f t="shared" si="5"/>
        <v>53</v>
      </c>
    </row>
    <row r="56" spans="1:5" ht="15">
      <c r="A56" s="6">
        <v>113</v>
      </c>
      <c r="B56" s="6" t="str">
        <f>VLOOKUP(A56,MasterWomen,2,FALSE)</f>
        <v>Lou Guilbert</v>
      </c>
      <c r="C56" s="6" t="str">
        <f>VLOOKUP(A56,MasterWomen,3,FALSE)</f>
        <v>France</v>
      </c>
      <c r="D56" s="22">
        <f>VLOOKUP(A56,'Master List Women'!A:S,19,FALSE)</f>
        <v>1501</v>
      </c>
      <c r="E56" s="6">
        <f t="shared" si="5"/>
        <v>54</v>
      </c>
    </row>
    <row r="57" spans="1:5" ht="15">
      <c r="A57" s="6">
        <v>6</v>
      </c>
      <c r="B57" s="6" t="str">
        <f>VLOOKUP(A57,MasterMen,2,FALSE)</f>
        <v>Antoine Hertz</v>
      </c>
      <c r="C57" s="6" t="str">
        <f>VLOOKUP(A57,MasterMen,3,FALSE)</f>
        <v>France</v>
      </c>
      <c r="D57" s="22">
        <f>VLOOKUP(A57,'Master List Men'!A:S,19,FALSE)</f>
        <v>1516</v>
      </c>
      <c r="E57" s="6">
        <f t="shared" si="5"/>
        <v>55</v>
      </c>
    </row>
    <row r="58" spans="1:5" ht="15">
      <c r="A58" s="6">
        <v>130</v>
      </c>
      <c r="B58" s="6" t="str">
        <f>VLOOKUP(A58,MasterWomen,2,FALSE)</f>
        <v>Tammy Collander</v>
      </c>
      <c r="C58" s="6" t="str">
        <f>VLOOKUP(A58,MasterWomen,3,FALSE)</f>
        <v>USA</v>
      </c>
      <c r="D58" s="22">
        <f>VLOOKUP(A58,'Master List Women'!A:S,19,FALSE)</f>
        <v>1553</v>
      </c>
      <c r="E58" s="6">
        <f t="shared" si="5"/>
        <v>56</v>
      </c>
    </row>
    <row r="59" spans="1:5" ht="15">
      <c r="A59" s="6">
        <v>68</v>
      </c>
      <c r="B59" s="6" t="str">
        <f>VLOOKUP(A59,MasterMen,2,FALSE)</f>
        <v>Pascal Bebon</v>
      </c>
      <c r="C59" s="6" t="str">
        <f>VLOOKUP(A59,MasterMen,3,FALSE)</f>
        <v>France</v>
      </c>
      <c r="D59" s="22">
        <f>VLOOKUP(A59,'Master List Men'!A:S,19,FALSE)</f>
        <v>1699</v>
      </c>
      <c r="E59" s="6">
        <f t="shared" si="5"/>
        <v>57</v>
      </c>
    </row>
    <row r="60" spans="1:5" ht="15">
      <c r="A60" s="6">
        <v>103</v>
      </c>
      <c r="B60" s="6" t="str">
        <f>VLOOKUP(A60,MasterWomen,2,FALSE)</f>
        <v>Daniela Meyer-Speicher</v>
      </c>
      <c r="C60" s="6" t="str">
        <f>VLOOKUP(A60,MasterWomen,3,FALSE)</f>
        <v>France</v>
      </c>
      <c r="D60" s="22">
        <f>VLOOKUP(A60,'Master List Women'!A:S,19,FALSE)</f>
        <v>1708</v>
      </c>
      <c r="E60" s="6">
        <f t="shared" si="5"/>
        <v>58</v>
      </c>
    </row>
    <row r="61" spans="1:5" ht="15">
      <c r="A61" s="6">
        <v>102</v>
      </c>
      <c r="B61" s="6" t="str">
        <f>VLOOKUP(A61,MasterWomen,2,FALSE)</f>
        <v>Chris O'Brien</v>
      </c>
      <c r="C61" s="6" t="str">
        <f>VLOOKUP(A61,MasterWomen,3,FALSE)</f>
        <v>USA</v>
      </c>
      <c r="D61" s="22">
        <f>VLOOKUP(A61,'Master List Women'!A:S,19,FALSE)</f>
        <v>1735</v>
      </c>
      <c r="E61" s="6">
        <f t="shared" si="5"/>
        <v>59</v>
      </c>
    </row>
    <row r="62" spans="1:5" ht="15">
      <c r="A62" s="6">
        <v>127</v>
      </c>
      <c r="B62" s="6" t="str">
        <f>VLOOKUP(A62,MasterWomen,2,FALSE)</f>
        <v>Sarah Miller</v>
      </c>
      <c r="C62" s="6" t="str">
        <f>VLOOKUP(A62,MasterWomen,3,FALSE)</f>
        <v>USA</v>
      </c>
      <c r="D62" s="22">
        <f>VLOOKUP(A62,'Master List Women'!A:S,19,FALSE)</f>
        <v>1818</v>
      </c>
      <c r="E62" s="6">
        <f t="shared" si="5"/>
        <v>60</v>
      </c>
    </row>
    <row r="63" spans="1:5" ht="15">
      <c r="A63" s="6">
        <v>42</v>
      </c>
      <c r="B63" s="6" t="str">
        <f>VLOOKUP(A63,MasterMen,2,FALSE)</f>
        <v>Jesse Eng</v>
      </c>
      <c r="C63" s="6" t="str">
        <f>VLOOKUP(A63,MasterMen,3,FALSE)</f>
        <v>USA</v>
      </c>
      <c r="D63" s="22">
        <f>VLOOKUP(A63,'Master List Men'!A:S,19,FALSE)</f>
        <v>2000</v>
      </c>
      <c r="E63" s="6">
        <f t="shared" si="5"/>
        <v>61</v>
      </c>
    </row>
    <row r="64" spans="1:5" ht="15">
      <c r="A64" s="6">
        <v>50</v>
      </c>
      <c r="B64" s="6" t="str">
        <f>VLOOKUP(A64,MasterMen,2,FALSE)</f>
        <v>Le Gallo Gurvand</v>
      </c>
      <c r="C64" s="6" t="str">
        <f>VLOOKUP(A64,MasterMen,3,FALSE)</f>
        <v>France</v>
      </c>
      <c r="D64" s="22">
        <f>VLOOKUP(A64,'Master List Men'!A:S,19,FALSE)</f>
        <v>2000</v>
      </c>
      <c r="E64" s="6">
        <f t="shared" si="5"/>
        <v>61</v>
      </c>
    </row>
    <row r="65" spans="1:5" ht="15">
      <c r="A65" s="6">
        <v>55</v>
      </c>
      <c r="B65" s="6" t="str">
        <f>VLOOKUP(A65,MasterMen,2,FALSE)</f>
        <v>Mark Lee</v>
      </c>
      <c r="C65" s="6" t="str">
        <f>VLOOKUP(A65,MasterMen,3,FALSE)</f>
        <v>UK</v>
      </c>
      <c r="D65" s="22">
        <f>VLOOKUP(A65,'Master List Men'!A:S,19,FALSE)</f>
        <v>2000</v>
      </c>
      <c r="E65" s="6">
        <f t="shared" si="5"/>
        <v>61</v>
      </c>
    </row>
    <row r="66" spans="1:5" ht="15">
      <c r="A66" s="6">
        <v>59</v>
      </c>
      <c r="B66" s="6" t="str">
        <f>VLOOKUP(A66,MasterMen,2,FALSE)</f>
        <v>Matti Sairanen</v>
      </c>
      <c r="C66" s="6" t="str">
        <f>VLOOKUP(A66,MasterMen,3,FALSE)</f>
        <v>Finland</v>
      </c>
      <c r="D66" s="22">
        <f>VLOOKUP(A66,'Master List Men'!A:S,19,FALSE)</f>
        <v>2000</v>
      </c>
      <c r="E66" s="6">
        <f t="shared" si="5"/>
        <v>61</v>
      </c>
    </row>
    <row r="67" spans="1:5" ht="15">
      <c r="A67" s="6">
        <v>122</v>
      </c>
      <c r="B67" s="6" t="str">
        <f>VLOOKUP(A67,MasterWomen,2,FALSE)</f>
        <v>Naomi Fountain</v>
      </c>
      <c r="C67" s="6" t="str">
        <f>VLOOKUP(A67,MasterWomen,3,FALSE)</f>
        <v>UK</v>
      </c>
      <c r="D67" s="22">
        <f>VLOOKUP(A67,'Master List Women'!A:S,19,FALSE)</f>
        <v>2000</v>
      </c>
      <c r="E67" s="6">
        <f t="shared" ref="E67:E98" si="8">RANK(D67,D:D,1)</f>
        <v>61</v>
      </c>
    </row>
    <row r="68" spans="1:5" ht="15">
      <c r="A68" s="6">
        <v>114</v>
      </c>
      <c r="B68" s="6" t="str">
        <f>VLOOKUP(A68,MasterWomen,2,FALSE)</f>
        <v>Lynn Dakin</v>
      </c>
      <c r="C68" s="6" t="str">
        <f>VLOOKUP(A68,MasterWomen,3,FALSE)</f>
        <v>UK</v>
      </c>
      <c r="D68" s="22">
        <f>VLOOKUP(A68,'Master List Women'!A:S,19,FALSE)</f>
        <v>2495</v>
      </c>
      <c r="E68" s="6">
        <f t="shared" si="8"/>
        <v>66</v>
      </c>
    </row>
    <row r="69" spans="1:5" ht="15">
      <c r="A69" s="6">
        <v>1</v>
      </c>
      <c r="B69" s="6" t="str">
        <f t="shared" ref="B69:B116" si="9">VLOOKUP(A69,MasterMen,2,FALSE)</f>
        <v>Adam Celadin</v>
      </c>
      <c r="C69" s="6" t="str">
        <f t="shared" ref="C69:C116" si="10">VLOOKUP(A69,MasterMen,3,FALSE)</f>
        <v>Czechia</v>
      </c>
      <c r="D69" s="22">
        <v>20000</v>
      </c>
      <c r="E69" s="6">
        <f t="shared" si="8"/>
        <v>67</v>
      </c>
    </row>
    <row r="70" spans="1:5" ht="15">
      <c r="A70" s="6">
        <v>3</v>
      </c>
      <c r="B70" s="6" t="str">
        <f t="shared" si="9"/>
        <v>Adam Rohárik</v>
      </c>
      <c r="C70" s="6" t="str">
        <f t="shared" si="10"/>
        <v>Slovakia</v>
      </c>
      <c r="D70" s="22">
        <v>20000</v>
      </c>
      <c r="E70" s="6">
        <f t="shared" si="8"/>
        <v>67</v>
      </c>
    </row>
    <row r="71" spans="1:5" ht="15">
      <c r="A71" s="6">
        <v>4</v>
      </c>
      <c r="B71" s="6" t="str">
        <f t="shared" si="9"/>
        <v>Alan K Parish</v>
      </c>
      <c r="C71" s="6" t="str">
        <f t="shared" si="10"/>
        <v>UK</v>
      </c>
      <c r="D71" s="22">
        <v>20000</v>
      </c>
      <c r="E71" s="6">
        <f t="shared" si="8"/>
        <v>67</v>
      </c>
    </row>
    <row r="72" spans="1:5" ht="15">
      <c r="A72" s="6">
        <v>5</v>
      </c>
      <c r="B72" s="6" t="str">
        <f t="shared" si="9"/>
        <v>Albert Ayupov</v>
      </c>
      <c r="C72" s="6" t="str">
        <f t="shared" si="10"/>
        <v>Russia</v>
      </c>
      <c r="D72" s="22">
        <v>20000</v>
      </c>
      <c r="E72" s="6">
        <f t="shared" si="8"/>
        <v>67</v>
      </c>
    </row>
    <row r="73" spans="1:5" ht="15">
      <c r="A73" s="6">
        <v>8</v>
      </c>
      <c r="B73" s="6" t="str">
        <f t="shared" si="9"/>
        <v>Baptiste Liné</v>
      </c>
      <c r="C73" s="6" t="str">
        <f t="shared" si="10"/>
        <v>France</v>
      </c>
      <c r="D73" s="22">
        <v>20000</v>
      </c>
      <c r="E73" s="6">
        <f t="shared" si="8"/>
        <v>67</v>
      </c>
    </row>
    <row r="74" spans="1:5" ht="15">
      <c r="A74" s="6">
        <v>10</v>
      </c>
      <c r="B74" s="6" t="str">
        <f t="shared" si="9"/>
        <v>Benoit Salaün</v>
      </c>
      <c r="C74" s="6" t="str">
        <f t="shared" si="10"/>
        <v>France</v>
      </c>
      <c r="D74" s="22">
        <v>20000</v>
      </c>
      <c r="E74" s="6">
        <f t="shared" si="8"/>
        <v>67</v>
      </c>
    </row>
    <row r="75" spans="1:5" ht="15">
      <c r="A75" s="6">
        <v>11</v>
      </c>
      <c r="B75" s="6" t="str">
        <f t="shared" si="9"/>
        <v>Boriss Mihailovs</v>
      </c>
      <c r="C75" s="6" t="str">
        <f t="shared" si="10"/>
        <v>Latvia</v>
      </c>
      <c r="D75" s="22">
        <v>20000</v>
      </c>
      <c r="E75" s="6">
        <f t="shared" si="8"/>
        <v>67</v>
      </c>
    </row>
    <row r="76" spans="1:5" ht="15">
      <c r="A76" s="6">
        <v>13</v>
      </c>
      <c r="B76" s="6" t="str">
        <f t="shared" si="9"/>
        <v>Chris Hughes</v>
      </c>
      <c r="C76" s="6" t="str">
        <f t="shared" si="10"/>
        <v>UK</v>
      </c>
      <c r="D76" s="22">
        <v>20000</v>
      </c>
      <c r="E76" s="6">
        <f t="shared" si="8"/>
        <v>67</v>
      </c>
    </row>
    <row r="77" spans="1:5" ht="15">
      <c r="A77" s="6">
        <v>14</v>
      </c>
      <c r="B77" s="6" t="str">
        <f t="shared" si="9"/>
        <v>Chris Poole</v>
      </c>
      <c r="C77" s="6" t="str">
        <f t="shared" si="10"/>
        <v>UK</v>
      </c>
      <c r="D77" s="22">
        <v>20000</v>
      </c>
      <c r="E77" s="6">
        <f t="shared" si="8"/>
        <v>67</v>
      </c>
    </row>
    <row r="78" spans="1:5" ht="15">
      <c r="A78" s="6">
        <v>15</v>
      </c>
      <c r="B78" s="6" t="str">
        <f t="shared" si="9"/>
        <v>Christian Bordier</v>
      </c>
      <c r="C78" s="6" t="str">
        <f t="shared" si="10"/>
        <v>France</v>
      </c>
      <c r="D78" s="22">
        <v>20000</v>
      </c>
      <c r="E78" s="6">
        <f t="shared" si="8"/>
        <v>67</v>
      </c>
    </row>
    <row r="79" spans="1:5" ht="15">
      <c r="A79" s="6">
        <v>16</v>
      </c>
      <c r="B79" s="6" t="str">
        <f t="shared" si="9"/>
        <v>Christian Thiel</v>
      </c>
      <c r="C79" s="6" t="str">
        <f t="shared" si="10"/>
        <v>Germany</v>
      </c>
      <c r="D79" s="22">
        <v>20000</v>
      </c>
      <c r="E79" s="6">
        <f t="shared" si="8"/>
        <v>67</v>
      </c>
    </row>
    <row r="80" spans="1:5" ht="15">
      <c r="A80" s="6">
        <v>19</v>
      </c>
      <c r="B80" s="6" t="str">
        <f t="shared" si="9"/>
        <v>Christophe Morcamp</v>
      </c>
      <c r="C80" s="6" t="str">
        <f t="shared" si="10"/>
        <v>France</v>
      </c>
      <c r="D80" s="22">
        <v>20000</v>
      </c>
      <c r="E80" s="6">
        <f t="shared" si="8"/>
        <v>67</v>
      </c>
    </row>
    <row r="81" spans="1:5" ht="15">
      <c r="A81" s="6">
        <v>22</v>
      </c>
      <c r="B81" s="6" t="str">
        <f t="shared" si="9"/>
        <v>Daniel Goodrum</v>
      </c>
      <c r="C81" s="6" t="str">
        <f t="shared" si="10"/>
        <v>UK</v>
      </c>
      <c r="D81" s="22">
        <v>20000</v>
      </c>
      <c r="E81" s="6">
        <f t="shared" si="8"/>
        <v>67</v>
      </c>
    </row>
    <row r="82" spans="1:5" ht="15">
      <c r="A82" s="6">
        <v>24</v>
      </c>
      <c r="B82" s="6" t="str">
        <f t="shared" si="9"/>
        <v>Danny Bear Thomas</v>
      </c>
      <c r="C82" s="6" t="str">
        <f t="shared" si="10"/>
        <v>UK</v>
      </c>
      <c r="D82" s="22">
        <v>20000</v>
      </c>
      <c r="E82" s="6">
        <f t="shared" si="8"/>
        <v>67</v>
      </c>
    </row>
    <row r="83" spans="1:5" ht="15">
      <c r="A83" s="6">
        <v>25</v>
      </c>
      <c r="B83" s="6" t="str">
        <f t="shared" si="9"/>
        <v>Dave Aldridge</v>
      </c>
      <c r="C83" s="6" t="str">
        <f t="shared" si="10"/>
        <v>UK</v>
      </c>
      <c r="D83" s="22">
        <v>20000</v>
      </c>
      <c r="E83" s="6">
        <f t="shared" si="8"/>
        <v>67</v>
      </c>
    </row>
    <row r="84" spans="1:5" ht="15">
      <c r="A84" s="6">
        <v>29</v>
      </c>
      <c r="B84" s="6" t="str">
        <f t="shared" si="9"/>
        <v>Frank Salonius</v>
      </c>
      <c r="C84" s="6" t="str">
        <f t="shared" si="10"/>
        <v>Finland</v>
      </c>
      <c r="D84" s="22">
        <v>20000</v>
      </c>
      <c r="E84" s="6">
        <f t="shared" si="8"/>
        <v>67</v>
      </c>
    </row>
    <row r="85" spans="1:5" ht="15">
      <c r="A85" s="6">
        <v>31</v>
      </c>
      <c r="B85" s="6" t="str">
        <f t="shared" si="9"/>
        <v>Fredrik Persson</v>
      </c>
      <c r="C85" s="6" t="str">
        <f t="shared" si="10"/>
        <v>Sweden</v>
      </c>
      <c r="D85" s="22">
        <v>20000</v>
      </c>
      <c r="E85" s="6">
        <f t="shared" si="8"/>
        <v>67</v>
      </c>
    </row>
    <row r="86" spans="1:5" ht="15">
      <c r="A86" s="6">
        <v>32</v>
      </c>
      <c r="B86" s="6" t="str">
        <f t="shared" si="9"/>
        <v>Gaetan Freydt-Drouan</v>
      </c>
      <c r="C86" s="6" t="str">
        <f t="shared" si="10"/>
        <v>France</v>
      </c>
      <c r="D86" s="22">
        <v>20000</v>
      </c>
      <c r="E86" s="6">
        <f t="shared" si="8"/>
        <v>67</v>
      </c>
    </row>
    <row r="87" spans="1:5" ht="15">
      <c r="A87" s="6">
        <v>34</v>
      </c>
      <c r="B87" s="6" t="str">
        <f t="shared" si="9"/>
        <v>George Binning</v>
      </c>
      <c r="C87" s="6" t="str">
        <f t="shared" si="10"/>
        <v>UK</v>
      </c>
      <c r="D87" s="22">
        <v>20000</v>
      </c>
      <c r="E87" s="6">
        <f t="shared" si="8"/>
        <v>67</v>
      </c>
    </row>
    <row r="88" spans="1:5" ht="15">
      <c r="A88" s="6">
        <v>35</v>
      </c>
      <c r="B88" s="6" t="str">
        <f t="shared" si="9"/>
        <v>George Leeming</v>
      </c>
      <c r="C88" s="6" t="str">
        <f t="shared" si="10"/>
        <v>UK</v>
      </c>
      <c r="D88" s="22">
        <v>20000</v>
      </c>
      <c r="E88" s="6">
        <f t="shared" si="8"/>
        <v>67</v>
      </c>
    </row>
    <row r="89" spans="1:5" ht="15">
      <c r="A89" s="6">
        <v>36</v>
      </c>
      <c r="B89" s="6" t="str">
        <f t="shared" si="9"/>
        <v>Georges Cuvillier</v>
      </c>
      <c r="C89" s="6" t="str">
        <f t="shared" si="10"/>
        <v>Belgium</v>
      </c>
      <c r="D89" s="22">
        <v>20000</v>
      </c>
      <c r="E89" s="6">
        <f t="shared" si="8"/>
        <v>67</v>
      </c>
    </row>
    <row r="90" spans="1:5" ht="15">
      <c r="A90" s="6">
        <v>37</v>
      </c>
      <c r="B90" s="6" t="str">
        <f t="shared" si="9"/>
        <v>Graham Monkman</v>
      </c>
      <c r="C90" s="6" t="str">
        <f t="shared" si="10"/>
        <v>UK</v>
      </c>
      <c r="D90" s="22">
        <v>20000</v>
      </c>
      <c r="E90" s="6">
        <f t="shared" si="8"/>
        <v>67</v>
      </c>
    </row>
    <row r="91" spans="1:5" ht="15">
      <c r="A91" s="6">
        <v>41</v>
      </c>
      <c r="B91" s="6" t="str">
        <f t="shared" si="9"/>
        <v>Jean-Yves Gautier</v>
      </c>
      <c r="C91" s="6" t="str">
        <f t="shared" si="10"/>
        <v>France</v>
      </c>
      <c r="D91" s="22">
        <v>20000</v>
      </c>
      <c r="E91" s="6">
        <f t="shared" si="8"/>
        <v>67</v>
      </c>
    </row>
    <row r="92" spans="1:5" ht="15">
      <c r="A92" s="6">
        <v>45</v>
      </c>
      <c r="B92" s="6" t="str">
        <f t="shared" si="9"/>
        <v>John Taylor</v>
      </c>
      <c r="C92" s="6" t="str">
        <f t="shared" si="10"/>
        <v>UK</v>
      </c>
      <c r="D92" s="22">
        <v>20000</v>
      </c>
      <c r="E92" s="6">
        <f t="shared" si="8"/>
        <v>67</v>
      </c>
    </row>
    <row r="93" spans="1:5" ht="15">
      <c r="A93" s="6">
        <v>47</v>
      </c>
      <c r="B93" s="6" t="str">
        <f t="shared" si="9"/>
        <v>Kari Salonius</v>
      </c>
      <c r="C93" s="6" t="str">
        <f t="shared" si="10"/>
        <v>Finland</v>
      </c>
      <c r="D93" s="22">
        <v>20000</v>
      </c>
      <c r="E93" s="6">
        <f t="shared" si="8"/>
        <v>67</v>
      </c>
    </row>
    <row r="94" spans="1:5" ht="15">
      <c r="A94" s="6">
        <v>48</v>
      </c>
      <c r="B94" s="6" t="str">
        <f t="shared" si="9"/>
        <v>Keith Commons</v>
      </c>
      <c r="C94" s="6" t="str">
        <f t="shared" si="10"/>
        <v>UK</v>
      </c>
      <c r="D94" s="22">
        <v>20000</v>
      </c>
      <c r="E94" s="6">
        <f t="shared" si="8"/>
        <v>67</v>
      </c>
    </row>
    <row r="95" spans="1:5" ht="15">
      <c r="A95" s="6">
        <v>51</v>
      </c>
      <c r="B95" s="6" t="str">
        <f t="shared" si="9"/>
        <v>Lee Cheeseman</v>
      </c>
      <c r="C95" s="6" t="str">
        <f t="shared" si="10"/>
        <v>UK</v>
      </c>
      <c r="D95" s="22">
        <v>20000</v>
      </c>
      <c r="E95" s="6">
        <f t="shared" si="8"/>
        <v>67</v>
      </c>
    </row>
    <row r="96" spans="1:5" ht="15">
      <c r="A96" s="6">
        <v>52</v>
      </c>
      <c r="B96" s="6" t="str">
        <f t="shared" si="9"/>
        <v>Ludovic Jezequel</v>
      </c>
      <c r="C96" s="6" t="str">
        <f t="shared" si="10"/>
        <v>France</v>
      </c>
      <c r="D96" s="22">
        <v>20000</v>
      </c>
      <c r="E96" s="6">
        <f t="shared" si="8"/>
        <v>67</v>
      </c>
    </row>
    <row r="97" spans="1:5" ht="15">
      <c r="A97" s="6">
        <v>54</v>
      </c>
      <c r="B97" s="6" t="str">
        <f t="shared" si="9"/>
        <v>Mark Bond</v>
      </c>
      <c r="C97" s="6" t="str">
        <f t="shared" si="10"/>
        <v>UK</v>
      </c>
      <c r="D97" s="22">
        <v>20000</v>
      </c>
      <c r="E97" s="6">
        <f t="shared" si="8"/>
        <v>67</v>
      </c>
    </row>
    <row r="98" spans="1:5" ht="15">
      <c r="A98" s="6">
        <v>58</v>
      </c>
      <c r="B98" s="6" t="str">
        <f t="shared" si="9"/>
        <v>Martin Dale</v>
      </c>
      <c r="C98" s="6" t="str">
        <f t="shared" si="10"/>
        <v>UK</v>
      </c>
      <c r="D98" s="22">
        <v>20000</v>
      </c>
      <c r="E98" s="6">
        <f t="shared" si="8"/>
        <v>67</v>
      </c>
    </row>
    <row r="99" spans="1:5" ht="15">
      <c r="A99" s="6">
        <v>60</v>
      </c>
      <c r="B99" s="6" t="str">
        <f t="shared" si="9"/>
        <v>Michael Abberton</v>
      </c>
      <c r="C99" s="6" t="str">
        <f t="shared" si="10"/>
        <v>UK</v>
      </c>
      <c r="D99" s="22">
        <v>20000</v>
      </c>
      <c r="E99" s="6">
        <f t="shared" ref="E99:E130" si="11">RANK(D99,D:D,1)</f>
        <v>67</v>
      </c>
    </row>
    <row r="100" spans="1:5" ht="15">
      <c r="A100" s="6">
        <v>64</v>
      </c>
      <c r="B100" s="6" t="str">
        <f t="shared" si="9"/>
        <v>Neville Oldroyd</v>
      </c>
      <c r="C100" s="6" t="str">
        <f t="shared" si="10"/>
        <v>UK</v>
      </c>
      <c r="D100" s="22">
        <v>20000</v>
      </c>
      <c r="E100" s="6">
        <f t="shared" si="11"/>
        <v>67</v>
      </c>
    </row>
    <row r="101" spans="1:5" ht="15">
      <c r="A101" s="6">
        <v>66</v>
      </c>
      <c r="B101" s="6" t="str">
        <f t="shared" si="9"/>
        <v>Norbert Wolff</v>
      </c>
      <c r="C101" s="6" t="str">
        <f t="shared" si="10"/>
        <v>Germany</v>
      </c>
      <c r="D101" s="22">
        <v>20000</v>
      </c>
      <c r="E101" s="6">
        <f t="shared" si="11"/>
        <v>67</v>
      </c>
    </row>
    <row r="102" spans="1:5" ht="15">
      <c r="A102" s="6">
        <v>71</v>
      </c>
      <c r="B102" s="6" t="str">
        <f t="shared" si="9"/>
        <v>Paul Robinson</v>
      </c>
      <c r="C102" s="6" t="str">
        <f t="shared" si="10"/>
        <v>UK</v>
      </c>
      <c r="D102" s="22">
        <v>20000</v>
      </c>
      <c r="E102" s="6">
        <f t="shared" si="11"/>
        <v>67</v>
      </c>
    </row>
    <row r="103" spans="1:5" ht="15">
      <c r="A103" s="6">
        <v>72</v>
      </c>
      <c r="B103" s="6" t="str">
        <f t="shared" si="9"/>
        <v>Paul Simpkins</v>
      </c>
      <c r="C103" s="6" t="str">
        <f t="shared" si="10"/>
        <v>UK</v>
      </c>
      <c r="D103" s="22">
        <v>20000</v>
      </c>
      <c r="E103" s="6">
        <f t="shared" si="11"/>
        <v>67</v>
      </c>
    </row>
    <row r="104" spans="1:5" ht="15">
      <c r="A104" s="6">
        <v>73</v>
      </c>
      <c r="B104" s="6" t="str">
        <f t="shared" si="9"/>
        <v>Paul Swain</v>
      </c>
      <c r="C104" s="6" t="str">
        <f t="shared" si="10"/>
        <v>UK</v>
      </c>
      <c r="D104" s="22">
        <v>20000</v>
      </c>
      <c r="E104" s="6">
        <f t="shared" si="11"/>
        <v>67</v>
      </c>
    </row>
    <row r="105" spans="1:5" ht="15">
      <c r="A105" s="6">
        <v>75</v>
      </c>
      <c r="B105" s="6" t="str">
        <f t="shared" si="9"/>
        <v>Peter Thor</v>
      </c>
      <c r="C105" s="6" t="str">
        <f t="shared" si="10"/>
        <v>Sweden</v>
      </c>
      <c r="D105" s="22">
        <v>20000</v>
      </c>
      <c r="E105" s="6">
        <f t="shared" si="11"/>
        <v>67</v>
      </c>
    </row>
    <row r="106" spans="1:5" ht="15">
      <c r="A106" s="6">
        <v>76</v>
      </c>
      <c r="B106" s="6" t="str">
        <f t="shared" si="9"/>
        <v>Peter Wear</v>
      </c>
      <c r="C106" s="6" t="str">
        <f t="shared" si="10"/>
        <v>UK</v>
      </c>
      <c r="D106" s="22">
        <v>20000</v>
      </c>
      <c r="E106" s="6">
        <f t="shared" si="11"/>
        <v>67</v>
      </c>
    </row>
    <row r="107" spans="1:5" ht="15">
      <c r="A107" s="6">
        <v>80</v>
      </c>
      <c r="B107" s="6" t="str">
        <f t="shared" si="9"/>
        <v>Richard Eisinger</v>
      </c>
      <c r="C107" s="6" t="str">
        <f t="shared" si="10"/>
        <v>UK</v>
      </c>
      <c r="D107" s="22">
        <v>20000</v>
      </c>
      <c r="E107" s="6">
        <f t="shared" si="11"/>
        <v>67</v>
      </c>
    </row>
    <row r="108" spans="1:5" ht="15">
      <c r="A108" s="6">
        <v>81</v>
      </c>
      <c r="B108" s="6" t="str">
        <f t="shared" si="9"/>
        <v>Richard Loxton</v>
      </c>
      <c r="C108" s="6" t="str">
        <f t="shared" si="10"/>
        <v>UK</v>
      </c>
      <c r="D108" s="22">
        <v>20000</v>
      </c>
      <c r="E108" s="6">
        <f t="shared" si="11"/>
        <v>67</v>
      </c>
    </row>
    <row r="109" spans="1:5" ht="15">
      <c r="A109" s="6">
        <v>82</v>
      </c>
      <c r="B109" s="6" t="str">
        <f t="shared" si="9"/>
        <v>Richard Sunderland</v>
      </c>
      <c r="C109" s="6" t="str">
        <f t="shared" si="10"/>
        <v>UK</v>
      </c>
      <c r="D109" s="22">
        <v>20000</v>
      </c>
      <c r="E109" s="6">
        <f t="shared" si="11"/>
        <v>67</v>
      </c>
    </row>
    <row r="110" spans="1:5" ht="15">
      <c r="A110" s="6">
        <v>83</v>
      </c>
      <c r="B110" s="6" t="str">
        <f t="shared" si="9"/>
        <v>Rick Brister</v>
      </c>
      <c r="C110" s="6" t="str">
        <f t="shared" si="10"/>
        <v>UK</v>
      </c>
      <c r="D110" s="22">
        <v>20000</v>
      </c>
      <c r="E110" s="6">
        <f t="shared" si="11"/>
        <v>67</v>
      </c>
    </row>
    <row r="111" spans="1:5" ht="15">
      <c r="A111" s="6">
        <v>85</v>
      </c>
      <c r="B111" s="6" t="str">
        <f t="shared" si="9"/>
        <v>Roger Arnay</v>
      </c>
      <c r="C111" s="6" t="str">
        <f t="shared" si="10"/>
        <v>UK</v>
      </c>
      <c r="D111" s="22">
        <v>20000</v>
      </c>
      <c r="E111" s="6">
        <f t="shared" si="11"/>
        <v>67</v>
      </c>
    </row>
    <row r="112" spans="1:5" ht="15">
      <c r="A112" s="6">
        <v>89</v>
      </c>
      <c r="B112" s="6" t="str">
        <f t="shared" si="9"/>
        <v>Ron Thomas</v>
      </c>
      <c r="C112" s="6" t="str">
        <f t="shared" si="10"/>
        <v>USA</v>
      </c>
      <c r="D112" s="22">
        <v>20000</v>
      </c>
      <c r="E112" s="6">
        <f t="shared" si="11"/>
        <v>67</v>
      </c>
    </row>
    <row r="113" spans="1:5" ht="15">
      <c r="A113" s="6">
        <v>91</v>
      </c>
      <c r="B113" s="6" t="str">
        <f t="shared" si="9"/>
        <v>Sergey Fedosenko</v>
      </c>
      <c r="C113" s="6" t="str">
        <f t="shared" si="10"/>
        <v>Russia</v>
      </c>
      <c r="D113" s="22">
        <v>20000</v>
      </c>
      <c r="E113" s="6">
        <f t="shared" si="11"/>
        <v>67</v>
      </c>
    </row>
    <row r="114" spans="1:5" ht="15">
      <c r="A114" s="6">
        <v>94</v>
      </c>
      <c r="B114" s="6" t="str">
        <f t="shared" si="9"/>
        <v>Tim Ignatov</v>
      </c>
      <c r="C114" s="6" t="str">
        <f t="shared" si="10"/>
        <v>UK</v>
      </c>
      <c r="D114" s="22">
        <v>20000</v>
      </c>
      <c r="E114" s="6">
        <f t="shared" si="11"/>
        <v>67</v>
      </c>
    </row>
    <row r="115" spans="1:5" ht="15">
      <c r="A115" s="6">
        <v>96</v>
      </c>
      <c r="B115" s="6" t="str">
        <f t="shared" si="9"/>
        <v>Viktor Latanskiy</v>
      </c>
      <c r="C115" s="6" t="str">
        <f t="shared" si="10"/>
        <v>Russia</v>
      </c>
      <c r="D115" s="22">
        <v>20000</v>
      </c>
      <c r="E115" s="6">
        <f t="shared" si="11"/>
        <v>67</v>
      </c>
    </row>
    <row r="116" spans="1:5" ht="15">
      <c r="A116" s="6">
        <v>99</v>
      </c>
      <c r="B116" s="6" t="str">
        <f t="shared" si="9"/>
        <v>Yannick Anthoine</v>
      </c>
      <c r="C116" s="6" t="str">
        <f t="shared" si="10"/>
        <v>France</v>
      </c>
      <c r="D116" s="22">
        <v>20000</v>
      </c>
      <c r="E116" s="6">
        <f t="shared" si="11"/>
        <v>67</v>
      </c>
    </row>
    <row r="117" spans="1:5" ht="15">
      <c r="A117" s="6">
        <v>100</v>
      </c>
      <c r="B117" s="6" t="str">
        <f t="shared" ref="B117:B135" si="12">VLOOKUP(A117,MasterWomen,2,FALSE)</f>
        <v>Anna Krzheminskaia</v>
      </c>
      <c r="C117" s="6" t="str">
        <f t="shared" ref="C117:C135" si="13">VLOOKUP(A117,MasterWomen,3,FALSE)</f>
        <v>Russia</v>
      </c>
      <c r="D117" s="22">
        <v>20000</v>
      </c>
      <c r="E117" s="6">
        <f t="shared" si="11"/>
        <v>67</v>
      </c>
    </row>
    <row r="118" spans="1:5" ht="15">
      <c r="A118" s="6">
        <v>101</v>
      </c>
      <c r="B118" s="6" t="str">
        <f t="shared" si="12"/>
        <v>Anna Velikaya</v>
      </c>
      <c r="C118" s="6" t="str">
        <f t="shared" si="13"/>
        <v>Russia</v>
      </c>
      <c r="D118" s="22">
        <v>20000</v>
      </c>
      <c r="E118" s="6">
        <f t="shared" si="11"/>
        <v>67</v>
      </c>
    </row>
    <row r="119" spans="1:5" ht="15">
      <c r="A119" s="6">
        <v>104</v>
      </c>
      <c r="B119" s="6" t="str">
        <f t="shared" si="12"/>
        <v>Irina Khotsenko</v>
      </c>
      <c r="C119" s="6" t="str">
        <f t="shared" si="13"/>
        <v>Russia</v>
      </c>
      <c r="D119" s="22">
        <v>20000</v>
      </c>
      <c r="E119" s="6">
        <f t="shared" si="11"/>
        <v>67</v>
      </c>
    </row>
    <row r="120" spans="1:5" ht="15">
      <c r="A120" s="6">
        <v>106</v>
      </c>
      <c r="B120" s="6" t="str">
        <f t="shared" si="12"/>
        <v>Jacqueline Boof</v>
      </c>
      <c r="C120" s="6" t="str">
        <f t="shared" si="13"/>
        <v>France</v>
      </c>
      <c r="D120" s="22">
        <v>20000</v>
      </c>
      <c r="E120" s="6">
        <f t="shared" si="11"/>
        <v>67</v>
      </c>
    </row>
    <row r="121" spans="1:5" ht="15">
      <c r="A121" s="6">
        <v>107</v>
      </c>
      <c r="B121" s="6" t="str">
        <f t="shared" si="12"/>
        <v>Josselin Paille</v>
      </c>
      <c r="C121" s="6" t="str">
        <f t="shared" si="13"/>
        <v>France</v>
      </c>
      <c r="D121" s="22">
        <v>20000</v>
      </c>
      <c r="E121" s="6">
        <f t="shared" si="11"/>
        <v>67</v>
      </c>
    </row>
    <row r="122" spans="1:5" ht="15">
      <c r="A122" s="6">
        <v>108</v>
      </c>
      <c r="B122" s="6" t="str">
        <f t="shared" si="12"/>
        <v>Karin Thor</v>
      </c>
      <c r="C122" s="6" t="str">
        <f t="shared" si="13"/>
        <v>Sweden</v>
      </c>
      <c r="D122" s="22">
        <v>20000</v>
      </c>
      <c r="E122" s="6">
        <f t="shared" si="11"/>
        <v>67</v>
      </c>
    </row>
    <row r="123" spans="1:5" ht="15">
      <c r="A123" s="6">
        <v>109</v>
      </c>
      <c r="B123" s="6" t="str">
        <f t="shared" si="12"/>
        <v>Kate Bygrave</v>
      </c>
      <c r="C123" s="6" t="str">
        <f t="shared" si="13"/>
        <v>UK</v>
      </c>
      <c r="D123" s="22">
        <v>20000</v>
      </c>
      <c r="E123" s="6">
        <f t="shared" si="11"/>
        <v>67</v>
      </c>
    </row>
    <row r="124" spans="1:5" ht="15">
      <c r="A124" s="6">
        <v>110</v>
      </c>
      <c r="B124" s="6" t="str">
        <f t="shared" si="12"/>
        <v>Kate Medley</v>
      </c>
      <c r="C124" s="6" t="str">
        <f t="shared" si="13"/>
        <v>UK</v>
      </c>
      <c r="D124" s="22">
        <v>20000</v>
      </c>
      <c r="E124" s="6">
        <f t="shared" si="11"/>
        <v>67</v>
      </c>
    </row>
    <row r="125" spans="1:5" ht="15">
      <c r="A125" s="6">
        <v>111</v>
      </c>
      <c r="B125" s="6" t="str">
        <f t="shared" si="12"/>
        <v>Larisa Davydova</v>
      </c>
      <c r="C125" s="6" t="str">
        <f t="shared" si="13"/>
        <v>Russia</v>
      </c>
      <c r="D125" s="22">
        <v>20000</v>
      </c>
      <c r="E125" s="6">
        <f t="shared" si="11"/>
        <v>67</v>
      </c>
    </row>
    <row r="126" spans="1:5" ht="15">
      <c r="A126" s="6">
        <v>116</v>
      </c>
      <c r="B126" s="6" t="str">
        <f t="shared" si="12"/>
        <v>Mandy Micra-Marciano</v>
      </c>
      <c r="C126" s="6" t="str">
        <f t="shared" si="13"/>
        <v>UK</v>
      </c>
      <c r="D126" s="22">
        <v>20000</v>
      </c>
      <c r="E126" s="6">
        <f t="shared" si="11"/>
        <v>67</v>
      </c>
    </row>
    <row r="127" spans="1:5" ht="15">
      <c r="A127" s="6">
        <v>117</v>
      </c>
      <c r="B127" s="6" t="str">
        <f t="shared" si="12"/>
        <v>Marina Kharkova</v>
      </c>
      <c r="C127" s="6" t="str">
        <f t="shared" si="13"/>
        <v>Russia</v>
      </c>
      <c r="D127" s="22">
        <v>20000</v>
      </c>
      <c r="E127" s="6">
        <f t="shared" si="11"/>
        <v>67</v>
      </c>
    </row>
    <row r="128" spans="1:5" ht="15">
      <c r="A128" s="6">
        <v>119</v>
      </c>
      <c r="B128" s="6" t="str">
        <f t="shared" si="12"/>
        <v>Melody Cuenca</v>
      </c>
      <c r="C128" s="6" t="str">
        <f t="shared" si="13"/>
        <v>USA</v>
      </c>
      <c r="D128" s="22">
        <v>20000</v>
      </c>
      <c r="E128" s="6">
        <f t="shared" si="11"/>
        <v>67</v>
      </c>
    </row>
    <row r="129" spans="1:5" ht="15">
      <c r="A129" s="6">
        <v>120</v>
      </c>
      <c r="B129" s="6" t="str">
        <f t="shared" si="12"/>
        <v>Monika Wolff</v>
      </c>
      <c r="C129" s="6" t="str">
        <f t="shared" si="13"/>
        <v>Germany</v>
      </c>
      <c r="D129" s="22">
        <v>20000</v>
      </c>
      <c r="E129" s="6">
        <f t="shared" si="11"/>
        <v>67</v>
      </c>
    </row>
    <row r="130" spans="1:5" ht="15">
      <c r="A130" s="6">
        <v>121</v>
      </c>
      <c r="B130" s="6" t="str">
        <f t="shared" si="12"/>
        <v>Nadine Bordier</v>
      </c>
      <c r="C130" s="6" t="str">
        <f t="shared" si="13"/>
        <v>France</v>
      </c>
      <c r="D130" s="22">
        <v>20000</v>
      </c>
      <c r="E130" s="6">
        <f t="shared" si="11"/>
        <v>67</v>
      </c>
    </row>
    <row r="131" spans="1:5" ht="15">
      <c r="A131" s="6">
        <v>124</v>
      </c>
      <c r="B131" s="6" t="str">
        <f t="shared" si="12"/>
        <v>Nathalie Kuik</v>
      </c>
      <c r="C131" s="6" t="str">
        <f t="shared" si="13"/>
        <v>France</v>
      </c>
      <c r="D131" s="22">
        <v>20000</v>
      </c>
      <c r="E131" s="6">
        <f t="shared" ref="E131:E135" si="14">RANK(D131,D:D,1)</f>
        <v>67</v>
      </c>
    </row>
    <row r="132" spans="1:5" ht="15">
      <c r="A132" s="6">
        <v>128</v>
      </c>
      <c r="B132" s="6" t="str">
        <f t="shared" si="12"/>
        <v>Sonja Wolff</v>
      </c>
      <c r="C132" s="6" t="str">
        <f t="shared" si="13"/>
        <v>Germany</v>
      </c>
      <c r="D132" s="22">
        <v>20000</v>
      </c>
      <c r="E132" s="6">
        <f t="shared" si="14"/>
        <v>67</v>
      </c>
    </row>
    <row r="133" spans="1:5" ht="15">
      <c r="A133" s="6">
        <v>129</v>
      </c>
      <c r="B133" s="6" t="str">
        <f t="shared" si="12"/>
        <v>Suzanne Commons</v>
      </c>
      <c r="C133" s="6" t="str">
        <f t="shared" si="13"/>
        <v>UK</v>
      </c>
      <c r="D133" s="22">
        <v>20000</v>
      </c>
      <c r="E133" s="6">
        <f t="shared" si="14"/>
        <v>67</v>
      </c>
    </row>
    <row r="134" spans="1:5" ht="15">
      <c r="A134" s="6">
        <v>131</v>
      </c>
      <c r="B134" s="6" t="str">
        <f t="shared" si="12"/>
        <v>Tracy Tenny</v>
      </c>
      <c r="C134" s="6" t="str">
        <f t="shared" si="13"/>
        <v>USA</v>
      </c>
      <c r="D134" s="22">
        <v>20000</v>
      </c>
      <c r="E134" s="6">
        <f t="shared" si="14"/>
        <v>67</v>
      </c>
    </row>
    <row r="135" spans="1:5" ht="15">
      <c r="A135" s="6">
        <v>132</v>
      </c>
      <c r="B135" s="6" t="str">
        <f t="shared" si="12"/>
        <v>Valentina Tikhacheva</v>
      </c>
      <c r="C135" s="6" t="str">
        <f t="shared" si="13"/>
        <v>Russia</v>
      </c>
      <c r="D135" s="22">
        <v>20000</v>
      </c>
      <c r="E135" s="6">
        <f t="shared" si="14"/>
        <v>67</v>
      </c>
    </row>
  </sheetData>
  <autoFilter ref="A2:E135">
    <sortState ref="A3:E135">
      <sortCondition ref="E2:E135"/>
    </sortState>
  </autoFilter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  <pageSetUpPr fitToPage="1"/>
  </sheetPr>
  <dimension ref="A1:E16"/>
  <sheetViews>
    <sheetView zoomScale="160" zoomScaleNormal="160" zoomScalePageLayoutView="160" workbookViewId="0">
      <selection activeCell="F1" sqref="F1"/>
    </sheetView>
  </sheetViews>
  <sheetFormatPr baseColWidth="10" defaultColWidth="9" defaultRowHeight="15" x14ac:dyDescent="0"/>
  <cols>
    <col min="1" max="1" width="5.42578125" style="63" bestFit="1" customWidth="1"/>
    <col min="2" max="2" width="23.5703125" style="63" customWidth="1"/>
    <col min="3" max="3" width="9.7109375" style="63" bestFit="1" customWidth="1"/>
    <col min="4" max="4" width="7.5703125" style="63" bestFit="1" customWidth="1"/>
    <col min="5" max="5" width="7.140625" style="63" bestFit="1" customWidth="1"/>
    <col min="6" max="16384" width="9" style="63"/>
  </cols>
  <sheetData>
    <row r="1" spans="1:5" s="61" customFormat="1" ht="30">
      <c r="A1" s="85" t="s">
        <v>230</v>
      </c>
      <c r="B1" s="85"/>
      <c r="C1" s="85"/>
      <c r="D1" s="85"/>
      <c r="E1" s="85"/>
    </row>
    <row r="2" spans="1:5">
      <c r="A2" s="62" t="s">
        <v>160</v>
      </c>
      <c r="B2" s="62" t="s">
        <v>163</v>
      </c>
      <c r="C2" s="62" t="s">
        <v>1</v>
      </c>
      <c r="D2" s="62" t="s">
        <v>164</v>
      </c>
      <c r="E2" s="62" t="s">
        <v>165</v>
      </c>
    </row>
    <row r="3" spans="1:5">
      <c r="A3" s="64">
        <v>113</v>
      </c>
      <c r="B3" s="64" t="str">
        <f t="shared" ref="B3:B16" si="0">VLOOKUP(A3,MasterWomen,2,FALSE)</f>
        <v>Lou Guilbert</v>
      </c>
      <c r="C3" s="64" t="str">
        <f t="shared" ref="C3:C16" si="1">VLOOKUP(A3,MasterWomen,3,FALSE)</f>
        <v>France</v>
      </c>
      <c r="D3" s="64">
        <f t="shared" ref="D3:D16" si="2">VLOOKUP(A3,MasterWomen,20,FALSE)</f>
        <v>11.27</v>
      </c>
      <c r="E3" s="64">
        <f t="shared" ref="E3:E16" si="3">RANK(D3,D:D)</f>
        <v>1</v>
      </c>
    </row>
    <row r="4" spans="1:5">
      <c r="A4" s="64">
        <v>126</v>
      </c>
      <c r="B4" s="64" t="str">
        <f t="shared" si="0"/>
        <v>Sandra Lamotte</v>
      </c>
      <c r="C4" s="64" t="str">
        <f t="shared" si="1"/>
        <v>France</v>
      </c>
      <c r="D4" s="64">
        <f t="shared" si="2"/>
        <v>11</v>
      </c>
      <c r="E4" s="64">
        <f t="shared" si="3"/>
        <v>2</v>
      </c>
    </row>
    <row r="5" spans="1:5">
      <c r="A5" s="64">
        <v>121</v>
      </c>
      <c r="B5" s="64" t="str">
        <f t="shared" si="0"/>
        <v>Nadine Bordier</v>
      </c>
      <c r="C5" s="64" t="str">
        <f t="shared" si="1"/>
        <v>France</v>
      </c>
      <c r="D5" s="64">
        <f t="shared" si="2"/>
        <v>9.1999999999999993</v>
      </c>
      <c r="E5" s="64">
        <f t="shared" si="3"/>
        <v>3</v>
      </c>
    </row>
    <row r="6" spans="1:5">
      <c r="A6" s="64">
        <v>118</v>
      </c>
      <c r="B6" s="64" t="str">
        <f t="shared" si="0"/>
        <v>Marlène Aline</v>
      </c>
      <c r="C6" s="64" t="str">
        <f t="shared" si="1"/>
        <v>France</v>
      </c>
      <c r="D6" s="64">
        <f t="shared" si="2"/>
        <v>8.08</v>
      </c>
      <c r="E6" s="64">
        <f t="shared" si="3"/>
        <v>4</v>
      </c>
    </row>
    <row r="7" spans="1:5">
      <c r="A7" s="64">
        <v>101</v>
      </c>
      <c r="B7" s="64" t="str">
        <f t="shared" si="0"/>
        <v>Anna Velikaya</v>
      </c>
      <c r="C7" s="64" t="str">
        <f t="shared" si="1"/>
        <v>Russia</v>
      </c>
      <c r="D7" s="64">
        <f t="shared" si="2"/>
        <v>7.87</v>
      </c>
      <c r="E7" s="64">
        <f t="shared" si="3"/>
        <v>5</v>
      </c>
    </row>
    <row r="8" spans="1:5">
      <c r="A8" s="64">
        <v>104</v>
      </c>
      <c r="B8" s="64" t="str">
        <f t="shared" si="0"/>
        <v>Irina Khotsenko</v>
      </c>
      <c r="C8" s="64" t="str">
        <f t="shared" si="1"/>
        <v>Russia</v>
      </c>
      <c r="D8" s="64">
        <f t="shared" si="2"/>
        <v>7.66</v>
      </c>
      <c r="E8" s="64">
        <f t="shared" si="3"/>
        <v>6</v>
      </c>
    </row>
    <row r="9" spans="1:5">
      <c r="A9" s="64">
        <v>129</v>
      </c>
      <c r="B9" s="64" t="str">
        <f t="shared" si="0"/>
        <v>Suzanne Commons</v>
      </c>
      <c r="C9" s="64" t="str">
        <f t="shared" si="1"/>
        <v>UK</v>
      </c>
      <c r="D9" s="64">
        <f t="shared" si="2"/>
        <v>7.13</v>
      </c>
      <c r="E9" s="64">
        <f t="shared" si="3"/>
        <v>7</v>
      </c>
    </row>
    <row r="10" spans="1:5">
      <c r="A10" s="64">
        <v>123</v>
      </c>
      <c r="B10" s="64" t="str">
        <f t="shared" si="0"/>
        <v>Nataliya Dolgikh</v>
      </c>
      <c r="C10" s="64" t="str">
        <f t="shared" si="1"/>
        <v>Russia</v>
      </c>
      <c r="D10" s="64">
        <f t="shared" si="2"/>
        <v>7.07</v>
      </c>
      <c r="E10" s="64">
        <f t="shared" si="3"/>
        <v>8</v>
      </c>
    </row>
    <row r="11" spans="1:5">
      <c r="A11" s="64">
        <v>133</v>
      </c>
      <c r="B11" s="64" t="str">
        <f t="shared" si="0"/>
        <v>Vanessa Veillé</v>
      </c>
      <c r="C11" s="64" t="str">
        <f t="shared" si="1"/>
        <v>France</v>
      </c>
      <c r="D11" s="64">
        <f t="shared" si="2"/>
        <v>7.01</v>
      </c>
      <c r="E11" s="64">
        <f t="shared" si="3"/>
        <v>9</v>
      </c>
    </row>
    <row r="12" spans="1:5">
      <c r="A12" s="64">
        <v>103</v>
      </c>
      <c r="B12" s="64" t="str">
        <f t="shared" si="0"/>
        <v>Daniela Meyer-Speicher</v>
      </c>
      <c r="C12" s="64" t="str">
        <f t="shared" si="1"/>
        <v>France</v>
      </c>
      <c r="D12" s="64">
        <f t="shared" si="2"/>
        <v>5.4</v>
      </c>
      <c r="E12" s="64">
        <f t="shared" si="3"/>
        <v>10</v>
      </c>
    </row>
    <row r="13" spans="1:5">
      <c r="A13" s="64">
        <v>105</v>
      </c>
      <c r="B13" s="64" t="str">
        <f t="shared" si="0"/>
        <v>Ivana Karlíková</v>
      </c>
      <c r="C13" s="64" t="str">
        <f t="shared" si="1"/>
        <v>Czechia</v>
      </c>
      <c r="D13" s="64">
        <f t="shared" si="2"/>
        <v>5.25</v>
      </c>
      <c r="E13" s="64">
        <f t="shared" si="3"/>
        <v>11</v>
      </c>
    </row>
    <row r="14" spans="1:5">
      <c r="A14" s="64">
        <v>100</v>
      </c>
      <c r="B14" s="64" t="str">
        <f t="shared" si="0"/>
        <v>Anna Krzheminskaia</v>
      </c>
      <c r="C14" s="64" t="str">
        <f t="shared" si="1"/>
        <v>Russia</v>
      </c>
      <c r="D14" s="64">
        <f t="shared" si="2"/>
        <v>5.2</v>
      </c>
      <c r="E14" s="64">
        <f t="shared" si="3"/>
        <v>12</v>
      </c>
    </row>
    <row r="15" spans="1:5">
      <c r="A15" s="64">
        <v>115</v>
      </c>
      <c r="B15" s="64" t="str">
        <f t="shared" si="0"/>
        <v>Magdaléna Karlíková</v>
      </c>
      <c r="C15" s="64" t="str">
        <f t="shared" si="1"/>
        <v>Czechia</v>
      </c>
      <c r="D15" s="64">
        <f t="shared" si="2"/>
        <v>5</v>
      </c>
      <c r="E15" s="64">
        <f t="shared" si="3"/>
        <v>13</v>
      </c>
    </row>
    <row r="16" spans="1:5">
      <c r="A16" s="64">
        <v>116</v>
      </c>
      <c r="B16" s="64" t="str">
        <f t="shared" si="0"/>
        <v>Mandy Micra-Marciano</v>
      </c>
      <c r="C16" s="64" t="str">
        <f t="shared" si="1"/>
        <v>UK</v>
      </c>
      <c r="D16" s="64">
        <f t="shared" si="2"/>
        <v>4.93</v>
      </c>
      <c r="E16" s="64">
        <f t="shared" si="3"/>
        <v>14</v>
      </c>
    </row>
  </sheetData>
  <autoFilter ref="A2:E16">
    <sortState ref="A3:E16">
      <sortCondition ref="E2:E16"/>
    </sortState>
  </autoFilter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1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G47"/>
  <sheetViews>
    <sheetView zoomScale="190" zoomScaleNormal="190" zoomScalePageLayoutView="190" workbookViewId="0">
      <selection activeCell="F1" sqref="F1"/>
    </sheetView>
  </sheetViews>
  <sheetFormatPr baseColWidth="10" defaultColWidth="9" defaultRowHeight="15" x14ac:dyDescent="0"/>
  <cols>
    <col min="1" max="1" width="5.42578125" style="63" bestFit="1" customWidth="1"/>
    <col min="2" max="2" width="20" style="63" bestFit="1" customWidth="1"/>
    <col min="3" max="3" width="9.7109375" style="63" bestFit="1" customWidth="1"/>
    <col min="4" max="4" width="7.5703125" style="63" bestFit="1" customWidth="1"/>
    <col min="5" max="5" width="7.85546875" style="63" bestFit="1" customWidth="1"/>
    <col min="6" max="7" width="9" style="67"/>
    <col min="8" max="16384" width="9" style="63"/>
  </cols>
  <sheetData>
    <row r="1" spans="1:7" s="61" customFormat="1" ht="30">
      <c r="A1" s="85" t="s">
        <v>231</v>
      </c>
      <c r="B1" s="85"/>
      <c r="C1" s="85"/>
      <c r="D1" s="85"/>
      <c r="E1" s="85"/>
      <c r="F1" s="65"/>
      <c r="G1" s="65"/>
    </row>
    <row r="2" spans="1:7">
      <c r="A2" s="62" t="s">
        <v>160</v>
      </c>
      <c r="B2" s="62" t="s">
        <v>163</v>
      </c>
      <c r="C2" s="62" t="s">
        <v>1</v>
      </c>
      <c r="D2" s="62" t="s">
        <v>164</v>
      </c>
      <c r="E2" s="66" t="s">
        <v>165</v>
      </c>
    </row>
    <row r="3" spans="1:7">
      <c r="A3" s="68">
        <v>99</v>
      </c>
      <c r="B3" s="64" t="str">
        <f t="shared" ref="B3:B47" si="0">VLOOKUP(A3,MasterMen,2,FALSE)</f>
        <v>Yannick Anthoine</v>
      </c>
      <c r="C3" s="64" t="str">
        <f t="shared" ref="C3:C47" si="1">VLOOKUP(A3,MasterMen,3,FALSE)</f>
        <v>France</v>
      </c>
      <c r="D3" s="64">
        <f t="shared" ref="D3:D47" si="2">VLOOKUP(A3,MasterMen,20,FALSE)</f>
        <v>19.940000000000001</v>
      </c>
      <c r="E3" s="64">
        <f t="shared" ref="E3:E47" si="3">RANK(D3,D:D)</f>
        <v>1</v>
      </c>
    </row>
    <row r="4" spans="1:7">
      <c r="A4" s="68">
        <v>74</v>
      </c>
      <c r="B4" s="64" t="str">
        <f t="shared" si="0"/>
        <v>Pavel Peyrac Betin</v>
      </c>
      <c r="C4" s="64" t="str">
        <f t="shared" si="1"/>
        <v>Slovakia</v>
      </c>
      <c r="D4" s="64">
        <f t="shared" si="2"/>
        <v>15.36</v>
      </c>
      <c r="E4" s="64">
        <f t="shared" si="3"/>
        <v>2</v>
      </c>
    </row>
    <row r="5" spans="1:7">
      <c r="A5" s="68">
        <v>32</v>
      </c>
      <c r="B5" s="64" t="str">
        <f t="shared" si="0"/>
        <v>Gaetan Freydt-Drouan</v>
      </c>
      <c r="C5" s="64" t="str">
        <f t="shared" si="1"/>
        <v>France</v>
      </c>
      <c r="D5" s="64">
        <f t="shared" si="2"/>
        <v>15.22</v>
      </c>
      <c r="E5" s="64">
        <f t="shared" si="3"/>
        <v>3</v>
      </c>
    </row>
    <row r="6" spans="1:7">
      <c r="A6" s="68">
        <v>11</v>
      </c>
      <c r="B6" s="64" t="str">
        <f t="shared" si="0"/>
        <v>Boriss Mihailovs</v>
      </c>
      <c r="C6" s="64" t="str">
        <f t="shared" si="1"/>
        <v>Latvia</v>
      </c>
      <c r="D6" s="64">
        <f t="shared" si="2"/>
        <v>14.8</v>
      </c>
      <c r="E6" s="64">
        <f t="shared" si="3"/>
        <v>4</v>
      </c>
    </row>
    <row r="7" spans="1:7">
      <c r="A7" s="68">
        <v>63</v>
      </c>
      <c r="B7" s="64" t="str">
        <f t="shared" si="0"/>
        <v>Mo Gagawara</v>
      </c>
      <c r="C7" s="64" t="str">
        <f t="shared" si="1"/>
        <v>UK</v>
      </c>
      <c r="D7" s="64">
        <f t="shared" si="2"/>
        <v>14.42</v>
      </c>
      <c r="E7" s="64">
        <f t="shared" si="3"/>
        <v>5</v>
      </c>
    </row>
    <row r="8" spans="1:7">
      <c r="A8" s="68">
        <v>62</v>
      </c>
      <c r="B8" s="64" t="str">
        <f t="shared" si="0"/>
        <v>Milan Novák</v>
      </c>
      <c r="C8" s="64" t="str">
        <f t="shared" si="1"/>
        <v>Czechia</v>
      </c>
      <c r="D8" s="64">
        <f t="shared" si="2"/>
        <v>14.32</v>
      </c>
      <c r="E8" s="64">
        <f t="shared" si="3"/>
        <v>6</v>
      </c>
    </row>
    <row r="9" spans="1:7">
      <c r="A9" s="68">
        <v>55</v>
      </c>
      <c r="B9" s="64" t="str">
        <f t="shared" si="0"/>
        <v>Mark Lee</v>
      </c>
      <c r="C9" s="64" t="str">
        <f t="shared" si="1"/>
        <v>UK</v>
      </c>
      <c r="D9" s="64">
        <f t="shared" si="2"/>
        <v>14.1</v>
      </c>
      <c r="E9" s="64">
        <f t="shared" si="3"/>
        <v>7</v>
      </c>
    </row>
    <row r="10" spans="1:7">
      <c r="A10" s="68">
        <v>46</v>
      </c>
      <c r="B10" s="64" t="str">
        <f t="shared" si="0"/>
        <v>Jonathan Grasset</v>
      </c>
      <c r="C10" s="64" t="str">
        <f t="shared" si="1"/>
        <v>France</v>
      </c>
      <c r="D10" s="64">
        <f t="shared" si="2"/>
        <v>13.85</v>
      </c>
      <c r="E10" s="64">
        <f t="shared" si="3"/>
        <v>8</v>
      </c>
    </row>
    <row r="11" spans="1:7">
      <c r="A11" s="68">
        <v>90</v>
      </c>
      <c r="B11" s="64" t="str">
        <f t="shared" si="0"/>
        <v>Bronsart Ruddy</v>
      </c>
      <c r="C11" s="64" t="str">
        <f t="shared" si="1"/>
        <v>Belgium</v>
      </c>
      <c r="D11" s="64">
        <f t="shared" si="2"/>
        <v>13.6</v>
      </c>
      <c r="E11" s="64">
        <f t="shared" si="3"/>
        <v>9</v>
      </c>
    </row>
    <row r="12" spans="1:7">
      <c r="A12" s="68">
        <v>5</v>
      </c>
      <c r="B12" s="64" t="str">
        <f t="shared" si="0"/>
        <v>Albert Ayupov</v>
      </c>
      <c r="C12" s="64" t="str">
        <f t="shared" si="1"/>
        <v>Russia</v>
      </c>
      <c r="D12" s="64">
        <f t="shared" si="2"/>
        <v>13.24</v>
      </c>
      <c r="E12" s="64">
        <f t="shared" si="3"/>
        <v>10</v>
      </c>
    </row>
    <row r="13" spans="1:7">
      <c r="A13" s="68">
        <v>3</v>
      </c>
      <c r="B13" s="64" t="str">
        <f t="shared" si="0"/>
        <v>Adam Rohárik</v>
      </c>
      <c r="C13" s="64" t="str">
        <f t="shared" si="1"/>
        <v>Slovakia</v>
      </c>
      <c r="D13" s="64">
        <f t="shared" si="2"/>
        <v>13.18</v>
      </c>
      <c r="E13" s="64">
        <f t="shared" si="3"/>
        <v>11</v>
      </c>
    </row>
    <row r="14" spans="1:7">
      <c r="A14" s="68">
        <v>7</v>
      </c>
      <c r="B14" s="64" t="str">
        <f t="shared" si="0"/>
        <v>Artyom Dmitriev</v>
      </c>
      <c r="C14" s="64" t="str">
        <f t="shared" si="1"/>
        <v>Russia</v>
      </c>
      <c r="D14" s="64">
        <f t="shared" si="2"/>
        <v>13.18</v>
      </c>
      <c r="E14" s="64">
        <f t="shared" si="3"/>
        <v>11</v>
      </c>
    </row>
    <row r="15" spans="1:7">
      <c r="A15" s="68">
        <v>1</v>
      </c>
      <c r="B15" s="64" t="str">
        <f t="shared" si="0"/>
        <v>Adam Celadin</v>
      </c>
      <c r="C15" s="64" t="str">
        <f t="shared" si="1"/>
        <v>Czechia</v>
      </c>
      <c r="D15" s="64">
        <f t="shared" si="2"/>
        <v>13.15</v>
      </c>
      <c r="E15" s="64">
        <f t="shared" si="3"/>
        <v>13</v>
      </c>
    </row>
    <row r="16" spans="1:7">
      <c r="A16" s="68">
        <v>15</v>
      </c>
      <c r="B16" s="64" t="str">
        <f t="shared" si="0"/>
        <v>Christian Bordier</v>
      </c>
      <c r="C16" s="64" t="str">
        <f t="shared" si="1"/>
        <v>France</v>
      </c>
      <c r="D16" s="64">
        <f t="shared" si="2"/>
        <v>11.68</v>
      </c>
      <c r="E16" s="64">
        <f t="shared" si="3"/>
        <v>14</v>
      </c>
    </row>
    <row r="17" spans="1:5">
      <c r="A17" s="68">
        <v>30</v>
      </c>
      <c r="B17" s="64" t="str">
        <f t="shared" si="0"/>
        <v>František Stejskal</v>
      </c>
      <c r="C17" s="64" t="str">
        <f t="shared" si="1"/>
        <v>Czechia</v>
      </c>
      <c r="D17" s="64">
        <f t="shared" si="2"/>
        <v>11.48</v>
      </c>
      <c r="E17" s="64">
        <f t="shared" si="3"/>
        <v>15</v>
      </c>
    </row>
    <row r="18" spans="1:5">
      <c r="A18" s="68">
        <v>78</v>
      </c>
      <c r="B18" s="64" t="str">
        <f t="shared" si="0"/>
        <v>Pierre Cazoulat</v>
      </c>
      <c r="C18" s="64" t="str">
        <f t="shared" si="1"/>
        <v>France</v>
      </c>
      <c r="D18" s="64">
        <f t="shared" si="2"/>
        <v>11.4</v>
      </c>
      <c r="E18" s="64">
        <f t="shared" si="3"/>
        <v>16</v>
      </c>
    </row>
    <row r="19" spans="1:5">
      <c r="A19" s="68">
        <v>95</v>
      </c>
      <c r="B19" s="64" t="str">
        <f t="shared" si="0"/>
        <v>Tom Manley</v>
      </c>
      <c r="C19" s="64" t="str">
        <f t="shared" si="1"/>
        <v>UK</v>
      </c>
      <c r="D19" s="64">
        <f t="shared" si="2"/>
        <v>11.32</v>
      </c>
      <c r="E19" s="64">
        <f t="shared" si="3"/>
        <v>17</v>
      </c>
    </row>
    <row r="20" spans="1:5">
      <c r="A20" s="68">
        <v>27</v>
      </c>
      <c r="B20" s="64" t="str">
        <f t="shared" si="0"/>
        <v>Etienne Morineau</v>
      </c>
      <c r="C20" s="64" t="str">
        <f t="shared" si="1"/>
        <v>France</v>
      </c>
      <c r="D20" s="64">
        <f t="shared" si="2"/>
        <v>11.2</v>
      </c>
      <c r="E20" s="64">
        <f t="shared" si="3"/>
        <v>18</v>
      </c>
    </row>
    <row r="21" spans="1:5">
      <c r="A21" s="68">
        <v>67</v>
      </c>
      <c r="B21" s="64" t="str">
        <f t="shared" si="0"/>
        <v>Owen Channer</v>
      </c>
      <c r="C21" s="64" t="str">
        <f t="shared" si="1"/>
        <v>UK</v>
      </c>
      <c r="D21" s="64">
        <f t="shared" si="2"/>
        <v>11.2</v>
      </c>
      <c r="E21" s="64">
        <f t="shared" si="3"/>
        <v>18</v>
      </c>
    </row>
    <row r="22" spans="1:5">
      <c r="A22" s="68">
        <v>79</v>
      </c>
      <c r="B22" s="64" t="str">
        <f t="shared" si="0"/>
        <v>Raphael Hue</v>
      </c>
      <c r="C22" s="64" t="str">
        <f t="shared" si="1"/>
        <v>France</v>
      </c>
      <c r="D22" s="64">
        <f t="shared" si="2"/>
        <v>11.09</v>
      </c>
      <c r="E22" s="64">
        <f t="shared" si="3"/>
        <v>20</v>
      </c>
    </row>
    <row r="23" spans="1:5">
      <c r="A23" s="68">
        <v>6</v>
      </c>
      <c r="B23" s="64" t="str">
        <f t="shared" si="0"/>
        <v>Antoine Hertz</v>
      </c>
      <c r="C23" s="64" t="str">
        <f t="shared" si="1"/>
        <v>France</v>
      </c>
      <c r="D23" s="64">
        <f t="shared" si="2"/>
        <v>11.05</v>
      </c>
      <c r="E23" s="64">
        <f t="shared" si="3"/>
        <v>21</v>
      </c>
    </row>
    <row r="24" spans="1:5">
      <c r="A24" s="68">
        <v>41</v>
      </c>
      <c r="B24" s="64" t="str">
        <f t="shared" si="0"/>
        <v>Jean-Yves Gautier</v>
      </c>
      <c r="C24" s="64" t="str">
        <f t="shared" si="1"/>
        <v>France</v>
      </c>
      <c r="D24" s="64">
        <f t="shared" si="2"/>
        <v>10.42</v>
      </c>
      <c r="E24" s="64">
        <f t="shared" si="3"/>
        <v>22</v>
      </c>
    </row>
    <row r="25" spans="1:5">
      <c r="A25" s="68">
        <v>69</v>
      </c>
      <c r="B25" s="64" t="str">
        <f t="shared" si="0"/>
        <v>Paul Hart</v>
      </c>
      <c r="C25" s="64" t="str">
        <f t="shared" si="1"/>
        <v>UK</v>
      </c>
      <c r="D25" s="64">
        <f t="shared" si="2"/>
        <v>10.23</v>
      </c>
      <c r="E25" s="64">
        <f t="shared" si="3"/>
        <v>23</v>
      </c>
    </row>
    <row r="26" spans="1:5">
      <c r="A26" s="68">
        <v>37</v>
      </c>
      <c r="B26" s="64" t="str">
        <f t="shared" si="0"/>
        <v>Graham Monkman</v>
      </c>
      <c r="C26" s="64" t="str">
        <f t="shared" si="1"/>
        <v>UK</v>
      </c>
      <c r="D26" s="64">
        <f t="shared" si="2"/>
        <v>10.199999999999999</v>
      </c>
      <c r="E26" s="64">
        <f t="shared" si="3"/>
        <v>24</v>
      </c>
    </row>
    <row r="27" spans="1:5">
      <c r="A27" s="68">
        <v>18</v>
      </c>
      <c r="B27" s="64" t="str">
        <f t="shared" si="0"/>
        <v>Christophe Goetsch</v>
      </c>
      <c r="C27" s="64" t="str">
        <f t="shared" si="1"/>
        <v>France</v>
      </c>
      <c r="D27" s="64">
        <f t="shared" si="2"/>
        <v>9.32</v>
      </c>
      <c r="E27" s="64">
        <f t="shared" si="3"/>
        <v>25</v>
      </c>
    </row>
    <row r="28" spans="1:5">
      <c r="A28" s="68">
        <v>50</v>
      </c>
      <c r="B28" s="64" t="str">
        <f t="shared" si="0"/>
        <v>Le Gallo Gurvand</v>
      </c>
      <c r="C28" s="64" t="str">
        <f t="shared" si="1"/>
        <v>France</v>
      </c>
      <c r="D28" s="64">
        <f t="shared" si="2"/>
        <v>9.31</v>
      </c>
      <c r="E28" s="64">
        <f t="shared" si="3"/>
        <v>26</v>
      </c>
    </row>
    <row r="29" spans="1:5">
      <c r="A29" s="68">
        <v>93</v>
      </c>
      <c r="B29" s="64" t="str">
        <f t="shared" si="0"/>
        <v>Sylvain Guenegou</v>
      </c>
      <c r="C29" s="64" t="str">
        <f t="shared" si="1"/>
        <v>France</v>
      </c>
      <c r="D29" s="64">
        <f t="shared" si="2"/>
        <v>9.2799999999999994</v>
      </c>
      <c r="E29" s="64">
        <f t="shared" si="3"/>
        <v>27</v>
      </c>
    </row>
    <row r="30" spans="1:5">
      <c r="A30" s="68">
        <v>43</v>
      </c>
      <c r="B30" s="64" t="str">
        <f t="shared" si="0"/>
        <v>Johan Aline</v>
      </c>
      <c r="C30" s="64" t="str">
        <f t="shared" si="1"/>
        <v>France</v>
      </c>
      <c r="D30" s="64">
        <f t="shared" si="2"/>
        <v>9.27</v>
      </c>
      <c r="E30" s="64">
        <f t="shared" si="3"/>
        <v>28</v>
      </c>
    </row>
    <row r="31" spans="1:5">
      <c r="A31" s="68">
        <v>26</v>
      </c>
      <c r="B31" s="64" t="str">
        <f t="shared" si="0"/>
        <v>David Soyer</v>
      </c>
      <c r="C31" s="64" t="str">
        <f t="shared" si="1"/>
        <v>France</v>
      </c>
      <c r="D31" s="64">
        <f t="shared" si="2"/>
        <v>9.15</v>
      </c>
      <c r="E31" s="64">
        <f t="shared" si="3"/>
        <v>29</v>
      </c>
    </row>
    <row r="32" spans="1:5">
      <c r="A32" s="68">
        <v>10</v>
      </c>
      <c r="B32" s="64" t="str">
        <f t="shared" si="0"/>
        <v>Benoit Salaün</v>
      </c>
      <c r="C32" s="64" t="str">
        <f t="shared" si="1"/>
        <v>France</v>
      </c>
      <c r="D32" s="64">
        <f t="shared" si="2"/>
        <v>8.8699999999999992</v>
      </c>
      <c r="E32" s="64">
        <f t="shared" si="3"/>
        <v>30</v>
      </c>
    </row>
    <row r="33" spans="1:5">
      <c r="A33" s="68">
        <v>52</v>
      </c>
      <c r="B33" s="64" t="str">
        <f t="shared" si="0"/>
        <v>Ludovic Jezequel</v>
      </c>
      <c r="C33" s="64" t="str">
        <f t="shared" si="1"/>
        <v>France</v>
      </c>
      <c r="D33" s="64">
        <f t="shared" si="2"/>
        <v>8</v>
      </c>
      <c r="E33" s="64">
        <f t="shared" si="3"/>
        <v>31</v>
      </c>
    </row>
    <row r="34" spans="1:5">
      <c r="A34" s="68">
        <v>33</v>
      </c>
      <c r="B34" s="64" t="str">
        <f t="shared" si="0"/>
        <v>Gareth Hawkes</v>
      </c>
      <c r="C34" s="64" t="str">
        <f t="shared" si="1"/>
        <v>UK</v>
      </c>
      <c r="D34" s="64">
        <f t="shared" si="2"/>
        <v>7.89</v>
      </c>
      <c r="E34" s="64">
        <f t="shared" si="3"/>
        <v>32</v>
      </c>
    </row>
    <row r="35" spans="1:5">
      <c r="A35" s="68">
        <v>39</v>
      </c>
      <c r="B35" s="64" t="str">
        <f t="shared" si="0"/>
        <v>Gregor Paprocki</v>
      </c>
      <c r="C35" s="64" t="str">
        <f t="shared" si="1"/>
        <v>Poland</v>
      </c>
      <c r="D35" s="64">
        <f t="shared" si="2"/>
        <v>7.88</v>
      </c>
      <c r="E35" s="64">
        <f t="shared" si="3"/>
        <v>33</v>
      </c>
    </row>
    <row r="36" spans="1:5">
      <c r="A36" s="68">
        <v>77</v>
      </c>
      <c r="B36" s="64" t="str">
        <f t="shared" si="0"/>
        <v>Phil Marciano</v>
      </c>
      <c r="C36" s="64" t="str">
        <f t="shared" si="1"/>
        <v>UK</v>
      </c>
      <c r="D36" s="64">
        <f t="shared" si="2"/>
        <v>7.73</v>
      </c>
      <c r="E36" s="64">
        <f t="shared" si="3"/>
        <v>34</v>
      </c>
    </row>
    <row r="37" spans="1:5">
      <c r="A37" s="68">
        <v>65</v>
      </c>
      <c r="B37" s="64" t="str">
        <f t="shared" si="0"/>
        <v>Nicolas Le Poac</v>
      </c>
      <c r="C37" s="64" t="str">
        <f t="shared" si="1"/>
        <v>France</v>
      </c>
      <c r="D37" s="64">
        <f t="shared" si="2"/>
        <v>7.4</v>
      </c>
      <c r="E37" s="64">
        <f t="shared" si="3"/>
        <v>35</v>
      </c>
    </row>
    <row r="38" spans="1:5">
      <c r="A38" s="68">
        <v>8</v>
      </c>
      <c r="B38" s="64" t="str">
        <f t="shared" si="0"/>
        <v>Baptiste Liné</v>
      </c>
      <c r="C38" s="64" t="str">
        <f t="shared" si="1"/>
        <v>France</v>
      </c>
      <c r="D38" s="64">
        <f t="shared" si="2"/>
        <v>7.39</v>
      </c>
      <c r="E38" s="64">
        <f t="shared" si="3"/>
        <v>36</v>
      </c>
    </row>
    <row r="39" spans="1:5">
      <c r="A39" s="68">
        <v>66</v>
      </c>
      <c r="B39" s="64" t="str">
        <f t="shared" si="0"/>
        <v>Norbert Wolff</v>
      </c>
      <c r="C39" s="64" t="str">
        <f t="shared" si="1"/>
        <v>Germany</v>
      </c>
      <c r="D39" s="64">
        <f t="shared" si="2"/>
        <v>7.32</v>
      </c>
      <c r="E39" s="64">
        <f t="shared" si="3"/>
        <v>37</v>
      </c>
    </row>
    <row r="40" spans="1:5">
      <c r="A40" s="68">
        <v>21</v>
      </c>
      <c r="B40" s="64" t="str">
        <f t="shared" si="0"/>
        <v>Dan Pegg</v>
      </c>
      <c r="C40" s="64" t="str">
        <f t="shared" si="1"/>
        <v>USA</v>
      </c>
      <c r="D40" s="64">
        <f t="shared" si="2"/>
        <v>7.2</v>
      </c>
      <c r="E40" s="64">
        <f t="shared" si="3"/>
        <v>38</v>
      </c>
    </row>
    <row r="41" spans="1:5">
      <c r="A41" s="68">
        <v>38</v>
      </c>
      <c r="B41" s="64" t="str">
        <f t="shared" si="0"/>
        <v>Greg Baxter</v>
      </c>
      <c r="C41" s="64" t="str">
        <f t="shared" si="1"/>
        <v>UK</v>
      </c>
      <c r="D41" s="64">
        <f t="shared" si="2"/>
        <v>7.2</v>
      </c>
      <c r="E41" s="64">
        <f t="shared" si="3"/>
        <v>38</v>
      </c>
    </row>
    <row r="42" spans="1:5">
      <c r="A42" s="68">
        <v>70</v>
      </c>
      <c r="B42" s="64" t="str">
        <f t="shared" si="0"/>
        <v>Paul Maccarone</v>
      </c>
      <c r="C42" s="64" t="str">
        <f t="shared" si="1"/>
        <v>USA</v>
      </c>
      <c r="D42" s="64">
        <f t="shared" si="2"/>
        <v>7.15</v>
      </c>
      <c r="E42" s="64">
        <f t="shared" si="3"/>
        <v>40</v>
      </c>
    </row>
    <row r="43" spans="1:5">
      <c r="A43" s="68">
        <v>20</v>
      </c>
      <c r="B43" s="64" t="str">
        <f t="shared" si="0"/>
        <v>Christopher Miller</v>
      </c>
      <c r="C43" s="64" t="str">
        <f t="shared" si="1"/>
        <v>USA</v>
      </c>
      <c r="D43" s="64">
        <f t="shared" si="2"/>
        <v>7.1</v>
      </c>
      <c r="E43" s="64">
        <f t="shared" si="3"/>
        <v>41</v>
      </c>
    </row>
    <row r="44" spans="1:5">
      <c r="A44" s="68">
        <v>68</v>
      </c>
      <c r="B44" s="64" t="str">
        <f t="shared" si="0"/>
        <v>Pascal Bebon</v>
      </c>
      <c r="C44" s="64" t="str">
        <f t="shared" si="1"/>
        <v>France</v>
      </c>
      <c r="D44" s="64">
        <f t="shared" si="2"/>
        <v>7.1</v>
      </c>
      <c r="E44" s="64">
        <f t="shared" si="3"/>
        <v>41</v>
      </c>
    </row>
    <row r="45" spans="1:5">
      <c r="A45" s="68">
        <v>86</v>
      </c>
      <c r="B45" s="64" t="str">
        <f t="shared" si="0"/>
        <v>Roland Meyer-Speicher</v>
      </c>
      <c r="C45" s="64" t="str">
        <f t="shared" si="1"/>
        <v>France</v>
      </c>
      <c r="D45" s="64">
        <f t="shared" si="2"/>
        <v>7.05</v>
      </c>
      <c r="E45" s="64">
        <f t="shared" si="3"/>
        <v>43</v>
      </c>
    </row>
    <row r="46" spans="1:5">
      <c r="A46" s="68">
        <v>59</v>
      </c>
      <c r="B46" s="64" t="str">
        <f t="shared" si="0"/>
        <v>Matti Sairanen</v>
      </c>
      <c r="C46" s="64" t="str">
        <f t="shared" si="1"/>
        <v>Finland</v>
      </c>
      <c r="D46" s="64">
        <f t="shared" si="2"/>
        <v>4.7</v>
      </c>
      <c r="E46" s="64">
        <f t="shared" si="3"/>
        <v>44</v>
      </c>
    </row>
    <row r="47" spans="1:5">
      <c r="A47" s="69">
        <v>87</v>
      </c>
      <c r="B47" s="64" t="str">
        <f t="shared" si="0"/>
        <v>Roman Shlokov</v>
      </c>
      <c r="C47" s="64" t="str">
        <f t="shared" si="1"/>
        <v>Russia</v>
      </c>
      <c r="D47" s="64">
        <f t="shared" si="2"/>
        <v>4</v>
      </c>
      <c r="E47" s="64">
        <f t="shared" si="3"/>
        <v>45</v>
      </c>
    </row>
  </sheetData>
  <autoFilter ref="A2:E47">
    <sortState ref="A3:E47">
      <sortCondition ref="E2:E47"/>
    </sortState>
  </autoFilter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1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  <pageSetUpPr fitToPage="1"/>
  </sheetPr>
  <dimension ref="A1:E22"/>
  <sheetViews>
    <sheetView zoomScale="175" zoomScaleNormal="175" zoomScalePageLayoutView="175" workbookViewId="0">
      <selection activeCell="F1" sqref="F1"/>
    </sheetView>
  </sheetViews>
  <sheetFormatPr baseColWidth="10" defaultColWidth="9" defaultRowHeight="15" x14ac:dyDescent="0"/>
  <cols>
    <col min="1" max="1" width="9" style="63"/>
    <col min="2" max="2" width="21.28515625" style="63" bestFit="1" customWidth="1"/>
    <col min="3" max="16384" width="9" style="63"/>
  </cols>
  <sheetData>
    <row r="1" spans="1:5" s="61" customFormat="1" ht="30">
      <c r="A1" s="85" t="s">
        <v>232</v>
      </c>
      <c r="B1" s="85"/>
      <c r="C1" s="85"/>
      <c r="D1" s="85"/>
      <c r="E1" s="85"/>
    </row>
    <row r="2" spans="1:5">
      <c r="A2" s="62" t="s">
        <v>160</v>
      </c>
      <c r="B2" s="62" t="s">
        <v>163</v>
      </c>
      <c r="C2" s="62" t="s">
        <v>1</v>
      </c>
      <c r="D2" s="62" t="s">
        <v>164</v>
      </c>
      <c r="E2" s="62" t="s">
        <v>165</v>
      </c>
    </row>
    <row r="3" spans="1:5">
      <c r="A3" s="64">
        <v>100</v>
      </c>
      <c r="B3" s="64" t="str">
        <f t="shared" ref="B3:B22" si="0">VLOOKUP(A3,MasterWomen,2,FALSE)</f>
        <v>Anna Krzheminskaia</v>
      </c>
      <c r="C3" s="64" t="str">
        <f t="shared" ref="C3:C22" si="1">VLOOKUP(A3,MasterWomen,3,FALSE)</f>
        <v>Russia</v>
      </c>
      <c r="D3" s="64">
        <f t="shared" ref="D3:D22" si="2">VLOOKUP(A3,MasterWomen,21,FALSE)</f>
        <v>16.36</v>
      </c>
      <c r="E3" s="64">
        <f t="shared" ref="E3:E22" si="3">RANK(D3,D:D)</f>
        <v>1</v>
      </c>
    </row>
    <row r="4" spans="1:5">
      <c r="A4" s="64">
        <v>104</v>
      </c>
      <c r="B4" s="64" t="str">
        <f t="shared" si="0"/>
        <v>Irina Khotsenko</v>
      </c>
      <c r="C4" s="64" t="str">
        <f t="shared" si="1"/>
        <v>Russia</v>
      </c>
      <c r="D4" s="64">
        <f t="shared" si="2"/>
        <v>14.65</v>
      </c>
      <c r="E4" s="64">
        <f t="shared" si="3"/>
        <v>2</v>
      </c>
    </row>
    <row r="5" spans="1:5">
      <c r="A5" s="64">
        <v>103</v>
      </c>
      <c r="B5" s="64" t="str">
        <f t="shared" si="0"/>
        <v>Daniela Meyer-Speicher</v>
      </c>
      <c r="C5" s="64" t="str">
        <f t="shared" si="1"/>
        <v>France</v>
      </c>
      <c r="D5" s="64">
        <f t="shared" si="2"/>
        <v>13.94</v>
      </c>
      <c r="E5" s="64">
        <f t="shared" si="3"/>
        <v>3</v>
      </c>
    </row>
    <row r="6" spans="1:5">
      <c r="A6" s="64">
        <v>113</v>
      </c>
      <c r="B6" s="64" t="str">
        <f t="shared" si="0"/>
        <v>Lou Guilbert</v>
      </c>
      <c r="C6" s="64" t="str">
        <f t="shared" si="1"/>
        <v>France</v>
      </c>
      <c r="D6" s="64">
        <f t="shared" si="2"/>
        <v>12.8</v>
      </c>
      <c r="E6" s="64">
        <f t="shared" si="3"/>
        <v>4</v>
      </c>
    </row>
    <row r="7" spans="1:5">
      <c r="A7" s="64">
        <v>126</v>
      </c>
      <c r="B7" s="64" t="str">
        <f t="shared" si="0"/>
        <v>Sandra Lamotte</v>
      </c>
      <c r="C7" s="64" t="str">
        <f t="shared" si="1"/>
        <v>France</v>
      </c>
      <c r="D7" s="64">
        <f t="shared" si="2"/>
        <v>12.1</v>
      </c>
      <c r="E7" s="64">
        <f t="shared" si="3"/>
        <v>5</v>
      </c>
    </row>
    <row r="8" spans="1:5">
      <c r="A8" s="64">
        <v>132</v>
      </c>
      <c r="B8" s="64" t="str">
        <f t="shared" si="0"/>
        <v>Valentina Tikhacheva</v>
      </c>
      <c r="C8" s="64" t="str">
        <f t="shared" si="1"/>
        <v>Russia</v>
      </c>
      <c r="D8" s="64">
        <f t="shared" si="2"/>
        <v>12.1</v>
      </c>
      <c r="E8" s="64">
        <f t="shared" si="3"/>
        <v>5</v>
      </c>
    </row>
    <row r="9" spans="1:5">
      <c r="A9" s="64">
        <v>105</v>
      </c>
      <c r="B9" s="64" t="str">
        <f t="shared" si="0"/>
        <v>Ivana Karlíková</v>
      </c>
      <c r="C9" s="64" t="str">
        <f t="shared" si="1"/>
        <v>Czechia</v>
      </c>
      <c r="D9" s="64">
        <f t="shared" si="2"/>
        <v>10.74</v>
      </c>
      <c r="E9" s="64">
        <f t="shared" si="3"/>
        <v>7</v>
      </c>
    </row>
    <row r="10" spans="1:5">
      <c r="A10" s="64">
        <v>121</v>
      </c>
      <c r="B10" s="64" t="str">
        <f t="shared" si="0"/>
        <v>Nadine Bordier</v>
      </c>
      <c r="C10" s="64" t="str">
        <f t="shared" si="1"/>
        <v>France</v>
      </c>
      <c r="D10" s="64">
        <f t="shared" si="2"/>
        <v>10.5</v>
      </c>
      <c r="E10" s="64">
        <f t="shared" si="3"/>
        <v>8</v>
      </c>
    </row>
    <row r="11" spans="1:5">
      <c r="A11" s="64">
        <v>123</v>
      </c>
      <c r="B11" s="64" t="str">
        <f t="shared" si="0"/>
        <v>Nataliya Dolgikh</v>
      </c>
      <c r="C11" s="64" t="str">
        <f t="shared" si="1"/>
        <v>Russia</v>
      </c>
      <c r="D11" s="64">
        <f t="shared" si="2"/>
        <v>10.16</v>
      </c>
      <c r="E11" s="64">
        <f t="shared" si="3"/>
        <v>9</v>
      </c>
    </row>
    <row r="12" spans="1:5">
      <c r="A12" s="64">
        <v>116</v>
      </c>
      <c r="B12" s="64" t="str">
        <f t="shared" si="0"/>
        <v>Mandy Micra-Marciano</v>
      </c>
      <c r="C12" s="64" t="str">
        <f t="shared" si="1"/>
        <v>UK</v>
      </c>
      <c r="D12" s="64">
        <f t="shared" si="2"/>
        <v>10.1</v>
      </c>
      <c r="E12" s="64">
        <f t="shared" si="3"/>
        <v>10</v>
      </c>
    </row>
    <row r="13" spans="1:5">
      <c r="A13" s="64">
        <v>129</v>
      </c>
      <c r="B13" s="64" t="str">
        <f t="shared" si="0"/>
        <v>Suzanne Commons</v>
      </c>
      <c r="C13" s="64" t="str">
        <f t="shared" si="1"/>
        <v>UK</v>
      </c>
      <c r="D13" s="64">
        <f t="shared" si="2"/>
        <v>10</v>
      </c>
      <c r="E13" s="64">
        <f t="shared" si="3"/>
        <v>11</v>
      </c>
    </row>
    <row r="14" spans="1:5">
      <c r="A14" s="64">
        <v>101</v>
      </c>
      <c r="B14" s="64" t="str">
        <f t="shared" si="0"/>
        <v>Anna Velikaya</v>
      </c>
      <c r="C14" s="64" t="str">
        <f t="shared" si="1"/>
        <v>Russia</v>
      </c>
      <c r="D14" s="64">
        <f t="shared" si="2"/>
        <v>8</v>
      </c>
      <c r="E14" s="64">
        <f t="shared" si="3"/>
        <v>12</v>
      </c>
    </row>
    <row r="15" spans="1:5">
      <c r="A15" s="64">
        <v>125</v>
      </c>
      <c r="B15" s="64" t="str">
        <f t="shared" si="0"/>
        <v>Nicola Wetherill</v>
      </c>
      <c r="C15" s="64" t="str">
        <f t="shared" si="1"/>
        <v>UK</v>
      </c>
      <c r="D15" s="64">
        <f t="shared" si="2"/>
        <v>7.19</v>
      </c>
      <c r="E15" s="64">
        <f t="shared" si="3"/>
        <v>13</v>
      </c>
    </row>
    <row r="16" spans="1:5">
      <c r="A16" s="64">
        <v>112</v>
      </c>
      <c r="B16" s="64" t="str">
        <f t="shared" si="0"/>
        <v>Lisa Deneen</v>
      </c>
      <c r="C16" s="64" t="str">
        <f t="shared" si="1"/>
        <v>UK</v>
      </c>
      <c r="D16" s="64">
        <f t="shared" si="2"/>
        <v>7.15</v>
      </c>
      <c r="E16" s="64">
        <f t="shared" si="3"/>
        <v>14</v>
      </c>
    </row>
    <row r="17" spans="1:5">
      <c r="A17" s="64">
        <v>118</v>
      </c>
      <c r="B17" s="64" t="str">
        <f t="shared" si="0"/>
        <v>Marlène Aline</v>
      </c>
      <c r="C17" s="64" t="str">
        <f t="shared" si="1"/>
        <v>France</v>
      </c>
      <c r="D17" s="64">
        <f t="shared" si="2"/>
        <v>7.14</v>
      </c>
      <c r="E17" s="64">
        <f t="shared" si="3"/>
        <v>15</v>
      </c>
    </row>
    <row r="18" spans="1:5">
      <c r="A18" s="64">
        <v>115</v>
      </c>
      <c r="B18" s="64" t="str">
        <f t="shared" si="0"/>
        <v>Magdaléna Karlíková</v>
      </c>
      <c r="C18" s="64" t="str">
        <f t="shared" si="1"/>
        <v>Czechia</v>
      </c>
      <c r="D18" s="64">
        <f t="shared" si="2"/>
        <v>7.13</v>
      </c>
      <c r="E18" s="64">
        <f t="shared" si="3"/>
        <v>16</v>
      </c>
    </row>
    <row r="19" spans="1:5">
      <c r="A19" s="64">
        <v>109</v>
      </c>
      <c r="B19" s="64" t="str">
        <f t="shared" si="0"/>
        <v>Kate Bygrave</v>
      </c>
      <c r="C19" s="64" t="str">
        <f t="shared" si="1"/>
        <v>UK</v>
      </c>
      <c r="D19" s="64">
        <f t="shared" si="2"/>
        <v>7.05</v>
      </c>
      <c r="E19" s="64">
        <f t="shared" si="3"/>
        <v>17</v>
      </c>
    </row>
    <row r="20" spans="1:5">
      <c r="A20" s="64">
        <v>133</v>
      </c>
      <c r="B20" s="64" t="str">
        <f t="shared" si="0"/>
        <v>Vanessa Veillé</v>
      </c>
      <c r="C20" s="64" t="str">
        <f t="shared" si="1"/>
        <v>France</v>
      </c>
      <c r="D20" s="64">
        <f t="shared" si="2"/>
        <v>7.04</v>
      </c>
      <c r="E20" s="64">
        <f t="shared" si="3"/>
        <v>18</v>
      </c>
    </row>
    <row r="21" spans="1:5">
      <c r="A21" s="64">
        <v>110</v>
      </c>
      <c r="B21" s="64" t="str">
        <f t="shared" si="0"/>
        <v>Kate Medley</v>
      </c>
      <c r="C21" s="64" t="str">
        <f t="shared" si="1"/>
        <v>UK</v>
      </c>
      <c r="D21" s="64">
        <f t="shared" si="2"/>
        <v>4.1399999999999997</v>
      </c>
      <c r="E21" s="64">
        <f t="shared" si="3"/>
        <v>19</v>
      </c>
    </row>
    <row r="22" spans="1:5">
      <c r="A22" s="64">
        <v>114</v>
      </c>
      <c r="B22" s="64" t="str">
        <f t="shared" si="0"/>
        <v>Lynn Dakin</v>
      </c>
      <c r="C22" s="64" t="str">
        <f t="shared" si="1"/>
        <v>UK</v>
      </c>
      <c r="D22" s="64">
        <f t="shared" si="2"/>
        <v>4.0999999999999996</v>
      </c>
      <c r="E22" s="64">
        <f t="shared" si="3"/>
        <v>20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1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G51"/>
  <sheetViews>
    <sheetView zoomScale="160" zoomScaleNormal="160" zoomScalePageLayoutView="160" workbookViewId="0">
      <selection activeCell="F1" sqref="F1"/>
    </sheetView>
  </sheetViews>
  <sheetFormatPr baseColWidth="10" defaultColWidth="9" defaultRowHeight="15" x14ac:dyDescent="0"/>
  <cols>
    <col min="1" max="1" width="5.42578125" style="63" bestFit="1" customWidth="1"/>
    <col min="2" max="2" width="20" style="63" bestFit="1" customWidth="1"/>
    <col min="3" max="3" width="9.7109375" style="63" bestFit="1" customWidth="1"/>
    <col min="4" max="4" width="7.5703125" style="63" bestFit="1" customWidth="1"/>
    <col min="5" max="5" width="7.140625" style="63" bestFit="1" customWidth="1"/>
    <col min="6" max="7" width="9" style="67"/>
    <col min="8" max="16384" width="9" style="63"/>
  </cols>
  <sheetData>
    <row r="1" spans="1:7" s="61" customFormat="1" ht="30">
      <c r="A1" s="85" t="s">
        <v>233</v>
      </c>
      <c r="B1" s="85"/>
      <c r="C1" s="85"/>
      <c r="D1" s="85"/>
      <c r="E1" s="85"/>
      <c r="F1" s="65"/>
      <c r="G1" s="65"/>
    </row>
    <row r="2" spans="1:7">
      <c r="A2" s="62" t="s">
        <v>160</v>
      </c>
      <c r="B2" s="62" t="s">
        <v>163</v>
      </c>
      <c r="C2" s="62" t="s">
        <v>1</v>
      </c>
      <c r="D2" s="62" t="s">
        <v>164</v>
      </c>
      <c r="E2" s="66" t="s">
        <v>165</v>
      </c>
    </row>
    <row r="3" spans="1:7">
      <c r="A3" s="68">
        <v>39</v>
      </c>
      <c r="B3" s="64" t="str">
        <f t="shared" ref="B3:B34" si="0">VLOOKUP(A3,MasterMen,2,FALSE)</f>
        <v>Gregor Paprocki</v>
      </c>
      <c r="C3" s="64" t="str">
        <f t="shared" ref="C3:C34" si="1">VLOOKUP(A3,MasterMen,3,FALSE)</f>
        <v>Poland</v>
      </c>
      <c r="D3" s="64">
        <f t="shared" ref="D3:D34" si="2">VLOOKUP(A3,MasterMen,21,FALSE)</f>
        <v>22.63</v>
      </c>
      <c r="E3" s="64">
        <f t="shared" ref="E3:E34" si="3">RANK(D3,D:D)</f>
        <v>1</v>
      </c>
    </row>
    <row r="4" spans="1:7">
      <c r="A4" s="68">
        <v>49</v>
      </c>
      <c r="B4" s="64" t="str">
        <f t="shared" si="0"/>
        <v>Konstantin Malyshev</v>
      </c>
      <c r="C4" s="64" t="str">
        <f t="shared" si="1"/>
        <v>Russia</v>
      </c>
      <c r="D4" s="64">
        <f t="shared" si="2"/>
        <v>22.52</v>
      </c>
      <c r="E4" s="64">
        <f t="shared" si="3"/>
        <v>2</v>
      </c>
    </row>
    <row r="5" spans="1:7">
      <c r="A5" s="68">
        <v>78</v>
      </c>
      <c r="B5" s="64" t="str">
        <f t="shared" si="0"/>
        <v>Pierre Cazoulat</v>
      </c>
      <c r="C5" s="64" t="str">
        <f t="shared" si="1"/>
        <v>France</v>
      </c>
      <c r="D5" s="64">
        <f t="shared" si="2"/>
        <v>20.52</v>
      </c>
      <c r="E5" s="64">
        <f t="shared" si="3"/>
        <v>3</v>
      </c>
    </row>
    <row r="6" spans="1:7">
      <c r="A6" s="69">
        <v>87</v>
      </c>
      <c r="B6" s="64" t="str">
        <f t="shared" si="0"/>
        <v>Roman Shlokov</v>
      </c>
      <c r="C6" s="64" t="str">
        <f t="shared" si="1"/>
        <v>Russia</v>
      </c>
      <c r="D6" s="64">
        <f t="shared" si="2"/>
        <v>19.350000000000001</v>
      </c>
      <c r="E6" s="64">
        <f t="shared" si="3"/>
        <v>4</v>
      </c>
    </row>
    <row r="7" spans="1:7">
      <c r="A7" s="68">
        <v>62</v>
      </c>
      <c r="B7" s="64" t="str">
        <f t="shared" si="0"/>
        <v>Milan Novák</v>
      </c>
      <c r="C7" s="64" t="str">
        <f t="shared" si="1"/>
        <v>Czechia</v>
      </c>
      <c r="D7" s="64">
        <f t="shared" si="2"/>
        <v>19.21</v>
      </c>
      <c r="E7" s="64">
        <f t="shared" si="3"/>
        <v>5</v>
      </c>
    </row>
    <row r="8" spans="1:7">
      <c r="A8" s="68">
        <v>88</v>
      </c>
      <c r="B8" s="64" t="str">
        <f t="shared" si="0"/>
        <v>Roman Zhavnirovskii</v>
      </c>
      <c r="C8" s="64" t="str">
        <f t="shared" si="1"/>
        <v>Russia</v>
      </c>
      <c r="D8" s="64">
        <f t="shared" si="2"/>
        <v>18.79</v>
      </c>
      <c r="E8" s="64">
        <f t="shared" si="3"/>
        <v>6</v>
      </c>
    </row>
    <row r="9" spans="1:7">
      <c r="A9" s="68">
        <v>5</v>
      </c>
      <c r="B9" s="64" t="str">
        <f t="shared" si="0"/>
        <v>Albert Ayupov</v>
      </c>
      <c r="C9" s="64" t="str">
        <f t="shared" si="1"/>
        <v>Russia</v>
      </c>
      <c r="D9" s="64">
        <f t="shared" si="2"/>
        <v>18.3</v>
      </c>
      <c r="E9" s="64">
        <f t="shared" si="3"/>
        <v>7</v>
      </c>
    </row>
    <row r="10" spans="1:7">
      <c r="A10" s="68">
        <v>11</v>
      </c>
      <c r="B10" s="64" t="str">
        <f t="shared" si="0"/>
        <v>Boriss Mihailovs</v>
      </c>
      <c r="C10" s="64" t="str">
        <f t="shared" si="1"/>
        <v>Latvia</v>
      </c>
      <c r="D10" s="64">
        <f t="shared" si="2"/>
        <v>17.79</v>
      </c>
      <c r="E10" s="64">
        <f t="shared" si="3"/>
        <v>8</v>
      </c>
    </row>
    <row r="11" spans="1:7">
      <c r="A11" s="68">
        <v>40</v>
      </c>
      <c r="B11" s="64" t="str">
        <f t="shared" si="0"/>
        <v>Jace Waterman</v>
      </c>
      <c r="C11" s="64" t="str">
        <f t="shared" si="1"/>
        <v>UK</v>
      </c>
      <c r="D11" s="64">
        <f t="shared" si="2"/>
        <v>16.87</v>
      </c>
      <c r="E11" s="64">
        <f t="shared" si="3"/>
        <v>9</v>
      </c>
    </row>
    <row r="12" spans="1:7">
      <c r="A12" s="68">
        <v>65</v>
      </c>
      <c r="B12" s="64" t="str">
        <f t="shared" si="0"/>
        <v>Nicolas Le Poac</v>
      </c>
      <c r="C12" s="64" t="str">
        <f t="shared" si="1"/>
        <v>France</v>
      </c>
      <c r="D12" s="64">
        <f t="shared" si="2"/>
        <v>16.54</v>
      </c>
      <c r="E12" s="64">
        <f t="shared" si="3"/>
        <v>10</v>
      </c>
    </row>
    <row r="13" spans="1:7">
      <c r="A13" s="68">
        <v>27</v>
      </c>
      <c r="B13" s="64" t="str">
        <f t="shared" si="0"/>
        <v>Etienne Morineau</v>
      </c>
      <c r="C13" s="64" t="str">
        <f t="shared" si="1"/>
        <v>France</v>
      </c>
      <c r="D13" s="64">
        <f t="shared" si="2"/>
        <v>16.47</v>
      </c>
      <c r="E13" s="64">
        <f t="shared" si="3"/>
        <v>11</v>
      </c>
    </row>
    <row r="14" spans="1:7">
      <c r="A14" s="68">
        <v>93</v>
      </c>
      <c r="B14" s="64" t="str">
        <f t="shared" si="0"/>
        <v>Sylvain Guenegou</v>
      </c>
      <c r="C14" s="64" t="str">
        <f t="shared" si="1"/>
        <v>France</v>
      </c>
      <c r="D14" s="64">
        <f t="shared" si="2"/>
        <v>16.27</v>
      </c>
      <c r="E14" s="64">
        <f t="shared" si="3"/>
        <v>12</v>
      </c>
    </row>
    <row r="15" spans="1:7">
      <c r="A15" s="68">
        <v>20</v>
      </c>
      <c r="B15" s="64" t="str">
        <f t="shared" si="0"/>
        <v>Christopher Miller</v>
      </c>
      <c r="C15" s="64" t="str">
        <f t="shared" si="1"/>
        <v>USA</v>
      </c>
      <c r="D15" s="64">
        <f t="shared" si="2"/>
        <v>16.260000000000002</v>
      </c>
      <c r="E15" s="64">
        <f t="shared" si="3"/>
        <v>13</v>
      </c>
    </row>
    <row r="16" spans="1:7">
      <c r="A16" s="68">
        <v>91</v>
      </c>
      <c r="B16" s="64" t="str">
        <f t="shared" si="0"/>
        <v>Sergey Fedosenko</v>
      </c>
      <c r="C16" s="64" t="str">
        <f t="shared" si="1"/>
        <v>Russia</v>
      </c>
      <c r="D16" s="64">
        <f t="shared" si="2"/>
        <v>16.100000000000001</v>
      </c>
      <c r="E16" s="64">
        <f t="shared" si="3"/>
        <v>14</v>
      </c>
    </row>
    <row r="17" spans="1:5">
      <c r="A17" s="68">
        <v>46</v>
      </c>
      <c r="B17" s="64" t="str">
        <f t="shared" si="0"/>
        <v>Jonathan Grasset</v>
      </c>
      <c r="C17" s="64" t="str">
        <f t="shared" si="1"/>
        <v>France</v>
      </c>
      <c r="D17" s="64">
        <f t="shared" si="2"/>
        <v>16</v>
      </c>
      <c r="E17" s="64">
        <f t="shared" si="3"/>
        <v>15</v>
      </c>
    </row>
    <row r="18" spans="1:5">
      <c r="A18" s="68">
        <v>26</v>
      </c>
      <c r="B18" s="64" t="str">
        <f t="shared" si="0"/>
        <v>David Soyer</v>
      </c>
      <c r="C18" s="64" t="str">
        <f t="shared" si="1"/>
        <v>France</v>
      </c>
      <c r="D18" s="64">
        <f t="shared" si="2"/>
        <v>15.18</v>
      </c>
      <c r="E18" s="64">
        <f t="shared" si="3"/>
        <v>16</v>
      </c>
    </row>
    <row r="19" spans="1:5">
      <c r="A19" s="68">
        <v>63</v>
      </c>
      <c r="B19" s="64" t="str">
        <f t="shared" si="0"/>
        <v>Mo Gagawara</v>
      </c>
      <c r="C19" s="64" t="str">
        <f t="shared" si="1"/>
        <v>UK</v>
      </c>
      <c r="D19" s="64">
        <f t="shared" si="2"/>
        <v>15.06</v>
      </c>
      <c r="E19" s="64">
        <f t="shared" si="3"/>
        <v>17</v>
      </c>
    </row>
    <row r="20" spans="1:5">
      <c r="A20" s="68">
        <v>33</v>
      </c>
      <c r="B20" s="64" t="str">
        <f t="shared" si="0"/>
        <v>Gareth Hawkes</v>
      </c>
      <c r="C20" s="64" t="str">
        <f t="shared" si="1"/>
        <v>UK</v>
      </c>
      <c r="D20" s="64">
        <f t="shared" si="2"/>
        <v>15</v>
      </c>
      <c r="E20" s="64">
        <f t="shared" si="3"/>
        <v>18</v>
      </c>
    </row>
    <row r="21" spans="1:5">
      <c r="A21" s="68">
        <v>74</v>
      </c>
      <c r="B21" s="64" t="str">
        <f t="shared" si="0"/>
        <v>Pavel Peyrac Betin</v>
      </c>
      <c r="C21" s="64" t="str">
        <f t="shared" si="1"/>
        <v>Slovakia</v>
      </c>
      <c r="D21" s="64">
        <f t="shared" si="2"/>
        <v>14.6</v>
      </c>
      <c r="E21" s="64">
        <f t="shared" si="3"/>
        <v>19</v>
      </c>
    </row>
    <row r="22" spans="1:5">
      <c r="A22" s="68">
        <v>52</v>
      </c>
      <c r="B22" s="64" t="str">
        <f t="shared" si="0"/>
        <v>Ludovic Jezequel</v>
      </c>
      <c r="C22" s="64" t="str">
        <f t="shared" si="1"/>
        <v>France</v>
      </c>
      <c r="D22" s="64">
        <f t="shared" si="2"/>
        <v>13.8</v>
      </c>
      <c r="E22" s="64">
        <f t="shared" si="3"/>
        <v>20</v>
      </c>
    </row>
    <row r="23" spans="1:5">
      <c r="A23" s="68">
        <v>67</v>
      </c>
      <c r="B23" s="64" t="str">
        <f t="shared" si="0"/>
        <v>Owen Channer</v>
      </c>
      <c r="C23" s="64" t="str">
        <f t="shared" si="1"/>
        <v>UK</v>
      </c>
      <c r="D23" s="64">
        <f t="shared" si="2"/>
        <v>13.54</v>
      </c>
      <c r="E23" s="64">
        <f t="shared" si="3"/>
        <v>21</v>
      </c>
    </row>
    <row r="24" spans="1:5">
      <c r="A24" s="68">
        <v>200</v>
      </c>
      <c r="B24" s="64" t="str">
        <f t="shared" si="0"/>
        <v>Martial Mauger</v>
      </c>
      <c r="C24" s="64" t="str">
        <f t="shared" si="1"/>
        <v>France</v>
      </c>
      <c r="D24" s="64">
        <f t="shared" si="2"/>
        <v>13.5</v>
      </c>
      <c r="E24" s="64">
        <f t="shared" si="3"/>
        <v>22</v>
      </c>
    </row>
    <row r="25" spans="1:5">
      <c r="A25" s="68">
        <v>86</v>
      </c>
      <c r="B25" s="64" t="str">
        <f t="shared" si="0"/>
        <v>Roland Meyer-Speicher</v>
      </c>
      <c r="C25" s="64" t="str">
        <f t="shared" si="1"/>
        <v>France</v>
      </c>
      <c r="D25" s="64">
        <f t="shared" si="2"/>
        <v>13.46</v>
      </c>
      <c r="E25" s="64">
        <f t="shared" si="3"/>
        <v>23</v>
      </c>
    </row>
    <row r="26" spans="1:5">
      <c r="A26" s="68">
        <v>10</v>
      </c>
      <c r="B26" s="64" t="str">
        <f t="shared" si="0"/>
        <v>Benoit Salaün</v>
      </c>
      <c r="C26" s="64" t="str">
        <f t="shared" si="1"/>
        <v>France</v>
      </c>
      <c r="D26" s="64">
        <f t="shared" si="2"/>
        <v>13.38</v>
      </c>
      <c r="E26" s="64">
        <f t="shared" si="3"/>
        <v>24</v>
      </c>
    </row>
    <row r="27" spans="1:5">
      <c r="A27" s="68">
        <v>55</v>
      </c>
      <c r="B27" s="64" t="str">
        <f t="shared" si="0"/>
        <v>Mark Lee</v>
      </c>
      <c r="C27" s="64" t="str">
        <f t="shared" si="1"/>
        <v>UK</v>
      </c>
      <c r="D27" s="64">
        <f t="shared" si="2"/>
        <v>13.31</v>
      </c>
      <c r="E27" s="64">
        <f t="shared" si="3"/>
        <v>25</v>
      </c>
    </row>
    <row r="28" spans="1:5">
      <c r="A28" s="68">
        <v>64</v>
      </c>
      <c r="B28" s="64" t="str">
        <f t="shared" si="0"/>
        <v>Neville Oldroyd</v>
      </c>
      <c r="C28" s="64" t="str">
        <f t="shared" si="1"/>
        <v>UK</v>
      </c>
      <c r="D28" s="64">
        <f t="shared" si="2"/>
        <v>13.3</v>
      </c>
      <c r="E28" s="64">
        <f t="shared" si="3"/>
        <v>26</v>
      </c>
    </row>
    <row r="29" spans="1:5">
      <c r="A29" s="68">
        <v>79</v>
      </c>
      <c r="B29" s="64" t="str">
        <f t="shared" si="0"/>
        <v>Raphael Hue</v>
      </c>
      <c r="C29" s="64" t="str">
        <f t="shared" si="1"/>
        <v>France</v>
      </c>
      <c r="D29" s="64">
        <f t="shared" si="2"/>
        <v>13.3</v>
      </c>
      <c r="E29" s="64">
        <f t="shared" si="3"/>
        <v>26</v>
      </c>
    </row>
    <row r="30" spans="1:5">
      <c r="A30" s="68">
        <v>37</v>
      </c>
      <c r="B30" s="64" t="str">
        <f t="shared" si="0"/>
        <v>Graham Monkman</v>
      </c>
      <c r="C30" s="64" t="str">
        <f t="shared" si="1"/>
        <v>UK</v>
      </c>
      <c r="D30" s="64">
        <f t="shared" si="2"/>
        <v>13.26</v>
      </c>
      <c r="E30" s="64">
        <f t="shared" si="3"/>
        <v>28</v>
      </c>
    </row>
    <row r="31" spans="1:5">
      <c r="A31" s="68">
        <v>8</v>
      </c>
      <c r="B31" s="64" t="str">
        <f t="shared" si="0"/>
        <v>Baptiste Liné</v>
      </c>
      <c r="C31" s="64" t="str">
        <f t="shared" si="1"/>
        <v>France</v>
      </c>
      <c r="D31" s="64">
        <f t="shared" si="2"/>
        <v>13.23</v>
      </c>
      <c r="E31" s="64">
        <f t="shared" si="3"/>
        <v>29</v>
      </c>
    </row>
    <row r="32" spans="1:5">
      <c r="A32" s="68">
        <v>73</v>
      </c>
      <c r="B32" s="64" t="str">
        <f t="shared" si="0"/>
        <v>Paul Swain</v>
      </c>
      <c r="C32" s="64" t="str">
        <f t="shared" si="1"/>
        <v>UK</v>
      </c>
      <c r="D32" s="64">
        <f t="shared" si="2"/>
        <v>13.07</v>
      </c>
      <c r="E32" s="64">
        <f t="shared" si="3"/>
        <v>30</v>
      </c>
    </row>
    <row r="33" spans="1:5">
      <c r="A33" s="68">
        <v>6</v>
      </c>
      <c r="B33" s="64" t="str">
        <f t="shared" si="0"/>
        <v>Antoine Hertz</v>
      </c>
      <c r="C33" s="64" t="str">
        <f t="shared" si="1"/>
        <v>France</v>
      </c>
      <c r="D33" s="64">
        <f t="shared" si="2"/>
        <v>13</v>
      </c>
      <c r="E33" s="64">
        <f t="shared" si="3"/>
        <v>31</v>
      </c>
    </row>
    <row r="34" spans="1:5">
      <c r="A34" s="68">
        <v>99</v>
      </c>
      <c r="B34" s="64" t="str">
        <f t="shared" si="0"/>
        <v>Yannick Anthoine</v>
      </c>
      <c r="C34" s="64" t="str">
        <f t="shared" si="1"/>
        <v>France</v>
      </c>
      <c r="D34" s="64">
        <f t="shared" si="2"/>
        <v>12</v>
      </c>
      <c r="E34" s="64">
        <f t="shared" si="3"/>
        <v>32</v>
      </c>
    </row>
    <row r="35" spans="1:5">
      <c r="A35" s="68">
        <v>95</v>
      </c>
      <c r="B35" s="64" t="str">
        <f t="shared" ref="B35:B51" si="4">VLOOKUP(A35,MasterMen,2,FALSE)</f>
        <v>Tom Manley</v>
      </c>
      <c r="C35" s="64" t="str">
        <f t="shared" ref="C35:C51" si="5">VLOOKUP(A35,MasterMen,3,FALSE)</f>
        <v>UK</v>
      </c>
      <c r="D35" s="64">
        <f t="shared" ref="D35:D51" si="6">VLOOKUP(A35,MasterMen,21,FALSE)</f>
        <v>11.48</v>
      </c>
      <c r="E35" s="64">
        <f t="shared" ref="E35:E51" si="7">RANK(D35,D:D)</f>
        <v>33</v>
      </c>
    </row>
    <row r="36" spans="1:5">
      <c r="A36" s="68">
        <v>38</v>
      </c>
      <c r="B36" s="64" t="str">
        <f t="shared" si="4"/>
        <v>Greg Baxter</v>
      </c>
      <c r="C36" s="64" t="str">
        <f t="shared" si="5"/>
        <v>UK</v>
      </c>
      <c r="D36" s="64">
        <f t="shared" si="6"/>
        <v>10.44</v>
      </c>
      <c r="E36" s="64">
        <f t="shared" si="7"/>
        <v>34</v>
      </c>
    </row>
    <row r="37" spans="1:5">
      <c r="A37" s="68">
        <v>18</v>
      </c>
      <c r="B37" s="64" t="str">
        <f t="shared" si="4"/>
        <v>Christophe Goetsch</v>
      </c>
      <c r="C37" s="64" t="str">
        <f t="shared" si="5"/>
        <v>France</v>
      </c>
      <c r="D37" s="64">
        <f t="shared" si="6"/>
        <v>10.43</v>
      </c>
      <c r="E37" s="64">
        <f t="shared" si="7"/>
        <v>35</v>
      </c>
    </row>
    <row r="38" spans="1:5">
      <c r="A38" s="68">
        <v>70</v>
      </c>
      <c r="B38" s="64" t="str">
        <f t="shared" si="4"/>
        <v>Paul Maccarone</v>
      </c>
      <c r="C38" s="64" t="str">
        <f t="shared" si="5"/>
        <v>USA</v>
      </c>
      <c r="D38" s="64">
        <f t="shared" si="6"/>
        <v>10.36</v>
      </c>
      <c r="E38" s="64">
        <f t="shared" si="7"/>
        <v>36</v>
      </c>
    </row>
    <row r="39" spans="1:5">
      <c r="A39" s="68">
        <v>7</v>
      </c>
      <c r="B39" s="64" t="str">
        <f t="shared" si="4"/>
        <v>Artyom Dmitriev</v>
      </c>
      <c r="C39" s="64" t="str">
        <f t="shared" si="5"/>
        <v>Russia</v>
      </c>
      <c r="D39" s="64">
        <f t="shared" si="6"/>
        <v>10.15</v>
      </c>
      <c r="E39" s="64">
        <f t="shared" si="7"/>
        <v>37</v>
      </c>
    </row>
    <row r="40" spans="1:5">
      <c r="A40" s="68">
        <v>66</v>
      </c>
      <c r="B40" s="64" t="str">
        <f t="shared" si="4"/>
        <v>Norbert Wolff</v>
      </c>
      <c r="C40" s="64" t="str">
        <f t="shared" si="5"/>
        <v>Germany</v>
      </c>
      <c r="D40" s="64">
        <f t="shared" si="6"/>
        <v>10.07</v>
      </c>
      <c r="E40" s="64">
        <f t="shared" si="7"/>
        <v>38</v>
      </c>
    </row>
    <row r="41" spans="1:5">
      <c r="A41" s="68">
        <v>90</v>
      </c>
      <c r="B41" s="64" t="str">
        <f t="shared" si="4"/>
        <v>Bronsart Ruddy</v>
      </c>
      <c r="C41" s="64" t="str">
        <f t="shared" si="5"/>
        <v>Belgium</v>
      </c>
      <c r="D41" s="64">
        <f t="shared" si="6"/>
        <v>10.07</v>
      </c>
      <c r="E41" s="64">
        <f t="shared" si="7"/>
        <v>38</v>
      </c>
    </row>
    <row r="42" spans="1:5">
      <c r="A42" s="68">
        <v>41</v>
      </c>
      <c r="B42" s="64" t="str">
        <f t="shared" si="4"/>
        <v>Jean-Yves Gautier</v>
      </c>
      <c r="C42" s="64" t="str">
        <f t="shared" si="5"/>
        <v>France</v>
      </c>
      <c r="D42" s="64">
        <f t="shared" si="6"/>
        <v>7.75</v>
      </c>
      <c r="E42" s="64">
        <f t="shared" si="7"/>
        <v>40</v>
      </c>
    </row>
    <row r="43" spans="1:5">
      <c r="A43" s="68">
        <v>59</v>
      </c>
      <c r="B43" s="64" t="str">
        <f t="shared" si="4"/>
        <v>Matti Sairanen</v>
      </c>
      <c r="C43" s="64" t="str">
        <f t="shared" si="5"/>
        <v>Finland</v>
      </c>
      <c r="D43" s="64">
        <f t="shared" si="6"/>
        <v>7.42</v>
      </c>
      <c r="E43" s="64">
        <f t="shared" si="7"/>
        <v>41</v>
      </c>
    </row>
    <row r="44" spans="1:5">
      <c r="A44" s="68">
        <v>77</v>
      </c>
      <c r="B44" s="64" t="str">
        <f t="shared" si="4"/>
        <v>Phil Marciano</v>
      </c>
      <c r="C44" s="64" t="str">
        <f t="shared" si="5"/>
        <v>UK</v>
      </c>
      <c r="D44" s="64">
        <f t="shared" si="6"/>
        <v>7.4</v>
      </c>
      <c r="E44" s="64">
        <f t="shared" si="7"/>
        <v>42</v>
      </c>
    </row>
    <row r="45" spans="1:5">
      <c r="A45" s="68">
        <v>19</v>
      </c>
      <c r="B45" s="64" t="str">
        <f t="shared" si="4"/>
        <v>Christophe Morcamp</v>
      </c>
      <c r="C45" s="64" t="str">
        <f t="shared" si="5"/>
        <v>France</v>
      </c>
      <c r="D45" s="64">
        <f t="shared" si="6"/>
        <v>7.2</v>
      </c>
      <c r="E45" s="64">
        <f t="shared" si="7"/>
        <v>43</v>
      </c>
    </row>
    <row r="46" spans="1:5">
      <c r="A46" s="68">
        <v>1</v>
      </c>
      <c r="B46" s="64" t="str">
        <f t="shared" si="4"/>
        <v>Adam Celadin</v>
      </c>
      <c r="C46" s="64" t="str">
        <f t="shared" si="5"/>
        <v>Czechia</v>
      </c>
      <c r="D46" s="64">
        <f t="shared" si="6"/>
        <v>7.15</v>
      </c>
      <c r="E46" s="64">
        <f t="shared" si="7"/>
        <v>44</v>
      </c>
    </row>
    <row r="47" spans="1:5">
      <c r="A47" s="68">
        <v>3</v>
      </c>
      <c r="B47" s="64" t="str">
        <f t="shared" si="4"/>
        <v>Adam Rohárik</v>
      </c>
      <c r="C47" s="64" t="str">
        <f t="shared" si="5"/>
        <v>Slovakia</v>
      </c>
      <c r="D47" s="64">
        <f t="shared" si="6"/>
        <v>7.15</v>
      </c>
      <c r="E47" s="64">
        <f t="shared" si="7"/>
        <v>44</v>
      </c>
    </row>
    <row r="48" spans="1:5">
      <c r="A48" s="68">
        <v>21</v>
      </c>
      <c r="B48" s="64" t="str">
        <f t="shared" si="4"/>
        <v>Dan Pegg</v>
      </c>
      <c r="C48" s="64" t="str">
        <f t="shared" si="5"/>
        <v>USA</v>
      </c>
      <c r="D48" s="64">
        <f t="shared" si="6"/>
        <v>7.14</v>
      </c>
      <c r="E48" s="64">
        <f t="shared" si="7"/>
        <v>46</v>
      </c>
    </row>
    <row r="49" spans="1:5">
      <c r="A49" s="68">
        <v>30</v>
      </c>
      <c r="B49" s="64" t="str">
        <f t="shared" si="4"/>
        <v>František Stejskal</v>
      </c>
      <c r="C49" s="64" t="str">
        <f t="shared" si="5"/>
        <v>Czechia</v>
      </c>
      <c r="D49" s="64">
        <f t="shared" si="6"/>
        <v>7.04</v>
      </c>
      <c r="E49" s="64">
        <f t="shared" si="7"/>
        <v>47</v>
      </c>
    </row>
    <row r="50" spans="1:5">
      <c r="A50" s="68">
        <v>68</v>
      </c>
      <c r="B50" s="64" t="str">
        <f t="shared" si="4"/>
        <v>Pascal Bebon</v>
      </c>
      <c r="C50" s="64" t="str">
        <f t="shared" si="5"/>
        <v>France</v>
      </c>
      <c r="D50" s="64">
        <f t="shared" si="6"/>
        <v>7</v>
      </c>
      <c r="E50" s="64">
        <f t="shared" si="7"/>
        <v>48</v>
      </c>
    </row>
    <row r="51" spans="1:5">
      <c r="A51" s="68">
        <v>32</v>
      </c>
      <c r="B51" s="64" t="str">
        <f t="shared" si="4"/>
        <v>Gaetan Freydt-Drouan</v>
      </c>
      <c r="C51" s="64" t="str">
        <f t="shared" si="5"/>
        <v>France</v>
      </c>
      <c r="D51" s="64">
        <f t="shared" si="6"/>
        <v>4.0999999999999996</v>
      </c>
      <c r="E51" s="64">
        <f t="shared" si="7"/>
        <v>49</v>
      </c>
    </row>
  </sheetData>
  <autoFilter ref="A2:E51">
    <sortState ref="A3:E51">
      <sortCondition ref="E2:E51"/>
    </sortState>
  </autoFilter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1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  <pageSetUpPr fitToPage="1"/>
  </sheetPr>
  <dimension ref="A1:F36"/>
  <sheetViews>
    <sheetView zoomScale="160" zoomScaleNormal="160" zoomScalePageLayoutView="160" workbookViewId="0">
      <selection activeCell="F1" sqref="F1"/>
    </sheetView>
  </sheetViews>
  <sheetFormatPr baseColWidth="10" defaultColWidth="9" defaultRowHeight="15" x14ac:dyDescent="0"/>
  <cols>
    <col min="1" max="1" width="9" style="13"/>
    <col min="2" max="2" width="21.28515625" style="13" bestFit="1" customWidth="1"/>
    <col min="3" max="16384" width="9" style="13"/>
  </cols>
  <sheetData>
    <row r="1" spans="1:6" s="14" customFormat="1" ht="30">
      <c r="A1" s="81" t="s">
        <v>168</v>
      </c>
      <c r="B1" s="81"/>
      <c r="C1" s="81"/>
      <c r="D1" s="81"/>
      <c r="E1" s="81"/>
    </row>
    <row r="2" spans="1:6">
      <c r="A2" s="15" t="s">
        <v>160</v>
      </c>
      <c r="B2" s="15" t="s">
        <v>163</v>
      </c>
      <c r="C2" s="15" t="s">
        <v>1</v>
      </c>
      <c r="D2" s="15" t="s">
        <v>164</v>
      </c>
      <c r="E2" s="15" t="s">
        <v>165</v>
      </c>
    </row>
    <row r="3" spans="1:6">
      <c r="A3" s="6">
        <v>117</v>
      </c>
      <c r="B3" s="6" t="str">
        <f t="shared" ref="B3:B36" si="0">VLOOKUP(A3,MasterWomen,2,FALSE)</f>
        <v>Marina Kharkova</v>
      </c>
      <c r="C3" s="6" t="str">
        <f t="shared" ref="C3:C36" si="1">VLOOKUP(A3,MasterWomen,3,FALSE)</f>
        <v>Russia</v>
      </c>
      <c r="D3" s="6">
        <f t="shared" ref="D3:D36" si="2">VLOOKUP(A3,MasterWomen,5,FALSE)</f>
        <v>90</v>
      </c>
      <c r="E3" s="6">
        <f t="shared" ref="E3:E36" si="3">RANK(D3,$D$3:$D$36)</f>
        <v>1</v>
      </c>
    </row>
    <row r="4" spans="1:6">
      <c r="A4" s="6">
        <v>130</v>
      </c>
      <c r="B4" s="6" t="str">
        <f t="shared" si="0"/>
        <v>Tammy Collander</v>
      </c>
      <c r="C4" s="6" t="str">
        <f t="shared" si="1"/>
        <v>USA</v>
      </c>
      <c r="D4" s="6">
        <f t="shared" si="2"/>
        <v>88</v>
      </c>
      <c r="E4" s="6">
        <f t="shared" si="3"/>
        <v>2</v>
      </c>
    </row>
    <row r="5" spans="1:6">
      <c r="A5" s="6">
        <v>113</v>
      </c>
      <c r="B5" s="6" t="str">
        <f t="shared" si="0"/>
        <v>Lou Guilbert</v>
      </c>
      <c r="C5" s="6" t="str">
        <f t="shared" si="1"/>
        <v>France</v>
      </c>
      <c r="D5" s="6">
        <f t="shared" si="2"/>
        <v>87</v>
      </c>
      <c r="E5" s="6">
        <f t="shared" si="3"/>
        <v>3</v>
      </c>
      <c r="F5" s="13" t="s">
        <v>221</v>
      </c>
    </row>
    <row r="6" spans="1:6">
      <c r="A6" s="6">
        <v>119</v>
      </c>
      <c r="B6" s="6" t="str">
        <f t="shared" si="0"/>
        <v>Melody Cuenca</v>
      </c>
      <c r="C6" s="6" t="str">
        <f t="shared" si="1"/>
        <v>USA</v>
      </c>
      <c r="D6" s="6">
        <f t="shared" si="2"/>
        <v>87</v>
      </c>
      <c r="E6" s="6">
        <f t="shared" si="3"/>
        <v>3</v>
      </c>
    </row>
    <row r="7" spans="1:6">
      <c r="A7" s="6">
        <v>133</v>
      </c>
      <c r="B7" s="6" t="str">
        <f t="shared" si="0"/>
        <v>Vanessa Veillé</v>
      </c>
      <c r="C7" s="6" t="str">
        <f t="shared" si="1"/>
        <v>France</v>
      </c>
      <c r="D7" s="6">
        <f t="shared" si="2"/>
        <v>83</v>
      </c>
      <c r="E7" s="6">
        <f t="shared" si="3"/>
        <v>5</v>
      </c>
    </row>
    <row r="8" spans="1:6">
      <c r="A8" s="6">
        <v>103</v>
      </c>
      <c r="B8" s="6" t="str">
        <f t="shared" si="0"/>
        <v>Daniela Meyer-Speicher</v>
      </c>
      <c r="C8" s="6" t="str">
        <f t="shared" si="1"/>
        <v>France</v>
      </c>
      <c r="D8" s="6">
        <f t="shared" si="2"/>
        <v>82</v>
      </c>
      <c r="E8" s="6">
        <f t="shared" si="3"/>
        <v>6</v>
      </c>
    </row>
    <row r="9" spans="1:6">
      <c r="A9" s="6">
        <v>126</v>
      </c>
      <c r="B9" s="6" t="str">
        <f t="shared" si="0"/>
        <v>Sandra Lamotte</v>
      </c>
      <c r="C9" s="6" t="str">
        <f t="shared" si="1"/>
        <v>France</v>
      </c>
      <c r="D9" s="6">
        <f t="shared" si="2"/>
        <v>82</v>
      </c>
      <c r="E9" s="6">
        <f t="shared" si="3"/>
        <v>6</v>
      </c>
    </row>
    <row r="10" spans="1:6">
      <c r="A10" s="6">
        <v>104</v>
      </c>
      <c r="B10" s="6" t="str">
        <f t="shared" si="0"/>
        <v>Irina Khotsenko</v>
      </c>
      <c r="C10" s="6" t="str">
        <f t="shared" si="1"/>
        <v>Russia</v>
      </c>
      <c r="D10" s="6">
        <f t="shared" si="2"/>
        <v>81</v>
      </c>
      <c r="E10" s="6">
        <f t="shared" si="3"/>
        <v>8</v>
      </c>
    </row>
    <row r="11" spans="1:6">
      <c r="A11" s="6">
        <v>111</v>
      </c>
      <c r="B11" s="6" t="str">
        <f t="shared" si="0"/>
        <v>Larisa Davydova</v>
      </c>
      <c r="C11" s="6" t="str">
        <f t="shared" si="1"/>
        <v>Russia</v>
      </c>
      <c r="D11" s="6">
        <f t="shared" si="2"/>
        <v>81</v>
      </c>
      <c r="E11" s="6">
        <f t="shared" si="3"/>
        <v>8</v>
      </c>
    </row>
    <row r="12" spans="1:6">
      <c r="A12" s="6">
        <v>123</v>
      </c>
      <c r="B12" s="6" t="str">
        <f t="shared" si="0"/>
        <v>Nataliya Dolgikh</v>
      </c>
      <c r="C12" s="6" t="str">
        <f t="shared" si="1"/>
        <v>Russia</v>
      </c>
      <c r="D12" s="6">
        <f t="shared" si="2"/>
        <v>81</v>
      </c>
      <c r="E12" s="6">
        <f t="shared" si="3"/>
        <v>8</v>
      </c>
    </row>
    <row r="13" spans="1:6">
      <c r="A13" s="6">
        <v>131</v>
      </c>
      <c r="B13" s="6" t="str">
        <f t="shared" si="0"/>
        <v>Tracy Tenny</v>
      </c>
      <c r="C13" s="6" t="str">
        <f t="shared" si="1"/>
        <v>USA</v>
      </c>
      <c r="D13" s="6">
        <f t="shared" si="2"/>
        <v>77</v>
      </c>
      <c r="E13" s="6">
        <f t="shared" si="3"/>
        <v>11</v>
      </c>
    </row>
    <row r="14" spans="1:6">
      <c r="A14" s="6">
        <v>124</v>
      </c>
      <c r="B14" s="6" t="str">
        <f t="shared" si="0"/>
        <v>Nathalie Kuik</v>
      </c>
      <c r="C14" s="6" t="str">
        <f t="shared" si="1"/>
        <v>France</v>
      </c>
      <c r="D14" s="6">
        <f t="shared" si="2"/>
        <v>74</v>
      </c>
      <c r="E14" s="6">
        <f t="shared" si="3"/>
        <v>12</v>
      </c>
    </row>
    <row r="15" spans="1:6">
      <c r="A15" s="6">
        <v>100</v>
      </c>
      <c r="B15" s="6" t="str">
        <f t="shared" si="0"/>
        <v>Anna Krzheminskaia</v>
      </c>
      <c r="C15" s="6" t="str">
        <f t="shared" si="1"/>
        <v>Russia</v>
      </c>
      <c r="D15" s="6">
        <f t="shared" si="2"/>
        <v>70</v>
      </c>
      <c r="E15" s="6">
        <f t="shared" si="3"/>
        <v>13</v>
      </c>
    </row>
    <row r="16" spans="1:6">
      <c r="A16" s="6">
        <v>116</v>
      </c>
      <c r="B16" s="6" t="str">
        <f t="shared" si="0"/>
        <v>Mandy Micra-Marciano</v>
      </c>
      <c r="C16" s="6" t="str">
        <f t="shared" si="1"/>
        <v>UK</v>
      </c>
      <c r="D16" s="6">
        <f t="shared" si="2"/>
        <v>70</v>
      </c>
      <c r="E16" s="6">
        <f t="shared" si="3"/>
        <v>13</v>
      </c>
    </row>
    <row r="17" spans="1:5">
      <c r="A17" s="6">
        <v>101</v>
      </c>
      <c r="B17" s="6" t="str">
        <f t="shared" si="0"/>
        <v>Anna Velikaya</v>
      </c>
      <c r="C17" s="6" t="str">
        <f t="shared" si="1"/>
        <v>Russia</v>
      </c>
      <c r="D17" s="6">
        <f t="shared" si="2"/>
        <v>69</v>
      </c>
      <c r="E17" s="6">
        <f t="shared" si="3"/>
        <v>15</v>
      </c>
    </row>
    <row r="18" spans="1:5">
      <c r="A18" s="6">
        <v>127</v>
      </c>
      <c r="B18" s="6" t="str">
        <f t="shared" si="0"/>
        <v>Sarah Miller</v>
      </c>
      <c r="C18" s="6" t="str">
        <f t="shared" si="1"/>
        <v>USA</v>
      </c>
      <c r="D18" s="6">
        <f t="shared" si="2"/>
        <v>69</v>
      </c>
      <c r="E18" s="6">
        <f t="shared" si="3"/>
        <v>15</v>
      </c>
    </row>
    <row r="19" spans="1:5">
      <c r="A19" s="6">
        <v>102</v>
      </c>
      <c r="B19" s="6" t="str">
        <f t="shared" si="0"/>
        <v>Chris O'Brien</v>
      </c>
      <c r="C19" s="6" t="str">
        <f t="shared" si="1"/>
        <v>USA</v>
      </c>
      <c r="D19" s="6">
        <f t="shared" si="2"/>
        <v>65</v>
      </c>
      <c r="E19" s="6">
        <f t="shared" si="3"/>
        <v>17</v>
      </c>
    </row>
    <row r="20" spans="1:5">
      <c r="A20" s="6">
        <v>105</v>
      </c>
      <c r="B20" s="6" t="str">
        <f t="shared" si="0"/>
        <v>Ivana Karlíková</v>
      </c>
      <c r="C20" s="6" t="str">
        <f t="shared" si="1"/>
        <v>Czechia</v>
      </c>
      <c r="D20" s="6">
        <f t="shared" si="2"/>
        <v>64</v>
      </c>
      <c r="E20" s="6">
        <f t="shared" si="3"/>
        <v>18</v>
      </c>
    </row>
    <row r="21" spans="1:5">
      <c r="A21" s="6">
        <v>108</v>
      </c>
      <c r="B21" s="6" t="str">
        <f t="shared" si="0"/>
        <v>Karin Thor</v>
      </c>
      <c r="C21" s="6" t="str">
        <f t="shared" si="1"/>
        <v>Sweden</v>
      </c>
      <c r="D21" s="6">
        <f t="shared" si="2"/>
        <v>61</v>
      </c>
      <c r="E21" s="6">
        <f t="shared" si="3"/>
        <v>19</v>
      </c>
    </row>
    <row r="22" spans="1:5">
      <c r="A22" s="6">
        <v>106</v>
      </c>
      <c r="B22" s="6" t="str">
        <f t="shared" si="0"/>
        <v>Jacqueline Boof</v>
      </c>
      <c r="C22" s="6" t="str">
        <f t="shared" si="1"/>
        <v>France</v>
      </c>
      <c r="D22" s="6">
        <f t="shared" si="2"/>
        <v>59</v>
      </c>
      <c r="E22" s="6">
        <f t="shared" si="3"/>
        <v>20</v>
      </c>
    </row>
    <row r="23" spans="1:5">
      <c r="A23" s="6">
        <v>114</v>
      </c>
      <c r="B23" s="6" t="str">
        <f t="shared" si="0"/>
        <v>Lynn Dakin</v>
      </c>
      <c r="C23" s="6" t="str">
        <f t="shared" si="1"/>
        <v>UK</v>
      </c>
      <c r="D23" s="6">
        <f t="shared" si="2"/>
        <v>58</v>
      </c>
      <c r="E23" s="6">
        <f t="shared" si="3"/>
        <v>21</v>
      </c>
    </row>
    <row r="24" spans="1:5">
      <c r="A24" s="6">
        <v>125</v>
      </c>
      <c r="B24" s="6" t="str">
        <f t="shared" si="0"/>
        <v>Nicola Wetherill</v>
      </c>
      <c r="C24" s="6" t="str">
        <f t="shared" si="1"/>
        <v>UK</v>
      </c>
      <c r="D24" s="6">
        <f t="shared" si="2"/>
        <v>57</v>
      </c>
      <c r="E24" s="6">
        <f t="shared" si="3"/>
        <v>22</v>
      </c>
    </row>
    <row r="25" spans="1:5">
      <c r="A25" s="6">
        <v>121</v>
      </c>
      <c r="B25" s="6" t="str">
        <f t="shared" si="0"/>
        <v>Nadine Bordier</v>
      </c>
      <c r="C25" s="6" t="str">
        <f t="shared" si="1"/>
        <v>France</v>
      </c>
      <c r="D25" s="6">
        <f t="shared" si="2"/>
        <v>56</v>
      </c>
      <c r="E25" s="6">
        <f t="shared" si="3"/>
        <v>23</v>
      </c>
    </row>
    <row r="26" spans="1:5">
      <c r="A26" s="6">
        <v>122</v>
      </c>
      <c r="B26" s="6" t="str">
        <f t="shared" si="0"/>
        <v>Naomi Fountain</v>
      </c>
      <c r="C26" s="6" t="str">
        <f t="shared" si="1"/>
        <v>UK</v>
      </c>
      <c r="D26" s="6">
        <f t="shared" si="2"/>
        <v>53</v>
      </c>
      <c r="E26" s="6">
        <f t="shared" si="3"/>
        <v>24</v>
      </c>
    </row>
    <row r="27" spans="1:5">
      <c r="A27" s="6">
        <v>115</v>
      </c>
      <c r="B27" s="6" t="str">
        <f t="shared" si="0"/>
        <v>Magdaléna Karlíková</v>
      </c>
      <c r="C27" s="6" t="str">
        <f t="shared" si="1"/>
        <v>Czechia</v>
      </c>
      <c r="D27" s="6">
        <f t="shared" si="2"/>
        <v>52</v>
      </c>
      <c r="E27" s="6">
        <f t="shared" si="3"/>
        <v>25</v>
      </c>
    </row>
    <row r="28" spans="1:5">
      <c r="A28" s="6">
        <v>109</v>
      </c>
      <c r="B28" s="6" t="str">
        <f t="shared" si="0"/>
        <v>Kate Bygrave</v>
      </c>
      <c r="C28" s="6" t="str">
        <f t="shared" si="1"/>
        <v>UK</v>
      </c>
      <c r="D28" s="6">
        <f t="shared" si="2"/>
        <v>48</v>
      </c>
      <c r="E28" s="6">
        <f t="shared" si="3"/>
        <v>26</v>
      </c>
    </row>
    <row r="29" spans="1:5">
      <c r="A29" s="6">
        <v>110</v>
      </c>
      <c r="B29" s="6" t="str">
        <f t="shared" si="0"/>
        <v>Kate Medley</v>
      </c>
      <c r="C29" s="6" t="str">
        <f t="shared" si="1"/>
        <v>UK</v>
      </c>
      <c r="D29" s="6">
        <f t="shared" si="2"/>
        <v>48</v>
      </c>
      <c r="E29" s="6">
        <f t="shared" si="3"/>
        <v>26</v>
      </c>
    </row>
    <row r="30" spans="1:5">
      <c r="A30" s="6">
        <v>129</v>
      </c>
      <c r="B30" s="6" t="str">
        <f t="shared" si="0"/>
        <v>Suzanne Commons</v>
      </c>
      <c r="C30" s="6" t="str">
        <f t="shared" si="1"/>
        <v>UK</v>
      </c>
      <c r="D30" s="6">
        <f t="shared" si="2"/>
        <v>48</v>
      </c>
      <c r="E30" s="6">
        <f t="shared" si="3"/>
        <v>26</v>
      </c>
    </row>
    <row r="31" spans="1:5">
      <c r="A31" s="6">
        <v>112</v>
      </c>
      <c r="B31" s="6" t="str">
        <f t="shared" si="0"/>
        <v>Lisa Deneen</v>
      </c>
      <c r="C31" s="6" t="str">
        <f t="shared" si="1"/>
        <v>UK</v>
      </c>
      <c r="D31" s="6">
        <f t="shared" si="2"/>
        <v>39</v>
      </c>
      <c r="E31" s="6">
        <f t="shared" si="3"/>
        <v>29</v>
      </c>
    </row>
    <row r="32" spans="1:5">
      <c r="A32" s="6">
        <v>128</v>
      </c>
      <c r="B32" s="6" t="str">
        <f t="shared" si="0"/>
        <v>Sonja Wolff</v>
      </c>
      <c r="C32" s="6" t="str">
        <f t="shared" si="1"/>
        <v>Germany</v>
      </c>
      <c r="D32" s="6">
        <f t="shared" si="2"/>
        <v>38</v>
      </c>
      <c r="E32" s="6">
        <f t="shared" si="3"/>
        <v>30</v>
      </c>
    </row>
    <row r="33" spans="1:5">
      <c r="A33" s="6">
        <v>120</v>
      </c>
      <c r="B33" s="6" t="str">
        <f t="shared" si="0"/>
        <v>Monika Wolff</v>
      </c>
      <c r="C33" s="6" t="str">
        <f t="shared" si="1"/>
        <v>Germany</v>
      </c>
      <c r="D33" s="6">
        <f t="shared" si="2"/>
        <v>29</v>
      </c>
      <c r="E33" s="6">
        <f t="shared" si="3"/>
        <v>31</v>
      </c>
    </row>
    <row r="34" spans="1:5">
      <c r="A34" s="6">
        <v>132</v>
      </c>
      <c r="B34" s="6" t="str">
        <f t="shared" si="0"/>
        <v>Valentina Tikhacheva</v>
      </c>
      <c r="C34" s="6" t="str">
        <f t="shared" si="1"/>
        <v>Russia</v>
      </c>
      <c r="D34" s="6">
        <f t="shared" si="2"/>
        <v>17</v>
      </c>
      <c r="E34" s="6">
        <f t="shared" si="3"/>
        <v>32</v>
      </c>
    </row>
    <row r="35" spans="1:5">
      <c r="A35" s="6">
        <v>118</v>
      </c>
      <c r="B35" s="6" t="str">
        <f t="shared" si="0"/>
        <v>Marlène Aline</v>
      </c>
      <c r="C35" s="6" t="str">
        <f t="shared" si="1"/>
        <v>France</v>
      </c>
      <c r="D35" s="6">
        <f t="shared" si="2"/>
        <v>14</v>
      </c>
      <c r="E35" s="6">
        <f t="shared" si="3"/>
        <v>33</v>
      </c>
    </row>
    <row r="36" spans="1:5">
      <c r="A36" s="6">
        <v>107</v>
      </c>
      <c r="B36" s="6" t="str">
        <f t="shared" si="0"/>
        <v>Josselin Paille</v>
      </c>
      <c r="C36" s="6" t="str">
        <f t="shared" si="1"/>
        <v>France</v>
      </c>
      <c r="D36" s="6">
        <f t="shared" si="2"/>
        <v>0</v>
      </c>
      <c r="E36" s="6">
        <f t="shared" si="3"/>
        <v>34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1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A1:F101"/>
  <sheetViews>
    <sheetView zoomScale="190" zoomScaleNormal="190" zoomScalePageLayoutView="190" workbookViewId="0">
      <selection activeCell="F1" sqref="F1"/>
    </sheetView>
  </sheetViews>
  <sheetFormatPr baseColWidth="10" defaultColWidth="9" defaultRowHeight="15" x14ac:dyDescent="0"/>
  <cols>
    <col min="1" max="1" width="5.28515625" style="13" bestFit="1" customWidth="1"/>
    <col min="2" max="2" width="20.42578125" style="13" bestFit="1" customWidth="1"/>
    <col min="3" max="3" width="9.5703125" style="13" bestFit="1" customWidth="1"/>
    <col min="4" max="4" width="7.42578125" style="13" bestFit="1" customWidth="1"/>
    <col min="5" max="5" width="7.140625" style="13" bestFit="1" customWidth="1"/>
    <col min="6" max="16384" width="9" style="13"/>
  </cols>
  <sheetData>
    <row r="1" spans="1:6" s="14" customFormat="1" ht="30">
      <c r="A1" s="81" t="s">
        <v>162</v>
      </c>
      <c r="B1" s="81"/>
      <c r="C1" s="81"/>
      <c r="D1" s="81"/>
      <c r="E1" s="81"/>
    </row>
    <row r="2" spans="1:6">
      <c r="A2" s="15" t="s">
        <v>160</v>
      </c>
      <c r="B2" s="15" t="s">
        <v>163</v>
      </c>
      <c r="C2" s="15" t="s">
        <v>1</v>
      </c>
      <c r="D2" s="15" t="s">
        <v>164</v>
      </c>
      <c r="E2" s="15" t="s">
        <v>165</v>
      </c>
    </row>
    <row r="3" spans="1:6">
      <c r="A3" s="6">
        <v>28</v>
      </c>
      <c r="B3" s="6" t="str">
        <f t="shared" ref="B3:B34" si="0">VLOOKUP(A3,MasterMen,2,FALSE)</f>
        <v>Frank Fingerhut</v>
      </c>
      <c r="C3" s="6" t="str">
        <f t="shared" ref="C3:C34" si="1">VLOOKUP(A3,MasterMen,3,FALSE)</f>
        <v>Germany</v>
      </c>
      <c r="D3" s="6">
        <f t="shared" ref="D3:D34" si="2">VLOOKUP(A3,MasterMen,5,FALSE)</f>
        <v>102</v>
      </c>
      <c r="E3" s="6">
        <f t="shared" ref="E3:E34" si="3">RANK(D3,$D$3:$D$101)</f>
        <v>1</v>
      </c>
    </row>
    <row r="4" spans="1:6">
      <c r="A4" s="6">
        <v>5</v>
      </c>
      <c r="B4" s="6" t="str">
        <f t="shared" si="0"/>
        <v>Albert Ayupov</v>
      </c>
      <c r="C4" s="6" t="str">
        <f t="shared" si="1"/>
        <v>Russia</v>
      </c>
      <c r="D4" s="6">
        <f t="shared" si="2"/>
        <v>100</v>
      </c>
      <c r="E4" s="6">
        <f t="shared" si="3"/>
        <v>2</v>
      </c>
    </row>
    <row r="5" spans="1:6">
      <c r="A5" s="6">
        <v>20</v>
      </c>
      <c r="B5" s="6" t="str">
        <f t="shared" si="0"/>
        <v>Christopher Miller</v>
      </c>
      <c r="C5" s="6" t="str">
        <f t="shared" si="1"/>
        <v>USA</v>
      </c>
      <c r="D5" s="6">
        <f t="shared" si="2"/>
        <v>100</v>
      </c>
      <c r="E5" s="6">
        <f t="shared" si="3"/>
        <v>2</v>
      </c>
      <c r="F5" s="13" t="s">
        <v>220</v>
      </c>
    </row>
    <row r="6" spans="1:6">
      <c r="A6" s="6">
        <v>23</v>
      </c>
      <c r="B6" s="6" t="str">
        <f t="shared" si="0"/>
        <v>Danila Kharkov</v>
      </c>
      <c r="C6" s="6" t="str">
        <f t="shared" si="1"/>
        <v>Russia</v>
      </c>
      <c r="D6" s="6">
        <f t="shared" si="2"/>
        <v>100</v>
      </c>
      <c r="E6" s="6">
        <f t="shared" si="3"/>
        <v>2</v>
      </c>
    </row>
    <row r="7" spans="1:6">
      <c r="A7" s="6">
        <v>80</v>
      </c>
      <c r="B7" s="6" t="str">
        <f t="shared" si="0"/>
        <v>Richard Eisinger</v>
      </c>
      <c r="C7" s="6" t="str">
        <f t="shared" si="1"/>
        <v>UK</v>
      </c>
      <c r="D7" s="6">
        <f t="shared" si="2"/>
        <v>100</v>
      </c>
      <c r="E7" s="6">
        <f t="shared" si="3"/>
        <v>2</v>
      </c>
      <c r="F7" s="13" t="s">
        <v>221</v>
      </c>
    </row>
    <row r="8" spans="1:6">
      <c r="A8" s="6">
        <v>32</v>
      </c>
      <c r="B8" s="6" t="str">
        <f t="shared" si="0"/>
        <v>Gaetan Freydt-Drouan</v>
      </c>
      <c r="C8" s="6" t="str">
        <f t="shared" si="1"/>
        <v>France</v>
      </c>
      <c r="D8" s="6">
        <f t="shared" si="2"/>
        <v>99</v>
      </c>
      <c r="E8" s="6">
        <f t="shared" si="3"/>
        <v>6</v>
      </c>
    </row>
    <row r="9" spans="1:6">
      <c r="A9" s="6">
        <v>91</v>
      </c>
      <c r="B9" s="6" t="str">
        <f t="shared" si="0"/>
        <v>Sergey Fedosenko</v>
      </c>
      <c r="C9" s="6" t="str">
        <f t="shared" si="1"/>
        <v>Russia</v>
      </c>
      <c r="D9" s="6">
        <f t="shared" si="2"/>
        <v>99</v>
      </c>
      <c r="E9" s="6">
        <f t="shared" si="3"/>
        <v>6</v>
      </c>
    </row>
    <row r="10" spans="1:6">
      <c r="A10" s="6">
        <v>7</v>
      </c>
      <c r="B10" s="6" t="str">
        <f t="shared" si="0"/>
        <v>Artyom Dmitriev</v>
      </c>
      <c r="C10" s="6" t="str">
        <f t="shared" si="1"/>
        <v>Russia</v>
      </c>
      <c r="D10" s="6">
        <f t="shared" si="2"/>
        <v>98</v>
      </c>
      <c r="E10" s="6">
        <f t="shared" si="3"/>
        <v>8</v>
      </c>
    </row>
    <row r="11" spans="1:6">
      <c r="A11" s="6">
        <v>93</v>
      </c>
      <c r="B11" s="6" t="str">
        <f t="shared" si="0"/>
        <v>Sylvain Guenegou</v>
      </c>
      <c r="C11" s="6" t="str">
        <f t="shared" si="1"/>
        <v>France</v>
      </c>
      <c r="D11" s="6">
        <f t="shared" si="2"/>
        <v>98</v>
      </c>
      <c r="E11" s="6">
        <f t="shared" si="3"/>
        <v>8</v>
      </c>
    </row>
    <row r="12" spans="1:6">
      <c r="A12" s="6">
        <v>92</v>
      </c>
      <c r="B12" s="6" t="str">
        <f t="shared" si="0"/>
        <v>Stu Lindsey</v>
      </c>
      <c r="C12" s="6" t="str">
        <f t="shared" si="1"/>
        <v>UK</v>
      </c>
      <c r="D12" s="6">
        <f t="shared" si="2"/>
        <v>97</v>
      </c>
      <c r="E12" s="6">
        <f t="shared" si="3"/>
        <v>10</v>
      </c>
    </row>
    <row r="13" spans="1:6">
      <c r="A13" s="6">
        <v>1</v>
      </c>
      <c r="B13" s="6" t="str">
        <f t="shared" si="0"/>
        <v>Adam Celadin</v>
      </c>
      <c r="C13" s="6" t="str">
        <f t="shared" si="1"/>
        <v>Czechia</v>
      </c>
      <c r="D13" s="6">
        <f t="shared" si="2"/>
        <v>96</v>
      </c>
      <c r="E13" s="6">
        <f t="shared" si="3"/>
        <v>11</v>
      </c>
    </row>
    <row r="14" spans="1:6">
      <c r="A14" s="6">
        <v>44</v>
      </c>
      <c r="B14" s="6" t="str">
        <f t="shared" si="0"/>
        <v>John Grabowski</v>
      </c>
      <c r="C14" s="6" t="str">
        <f t="shared" si="1"/>
        <v>USA</v>
      </c>
      <c r="D14" s="6">
        <f t="shared" si="2"/>
        <v>96</v>
      </c>
      <c r="E14" s="6">
        <f t="shared" si="3"/>
        <v>11</v>
      </c>
    </row>
    <row r="15" spans="1:6">
      <c r="A15" s="6">
        <v>49</v>
      </c>
      <c r="B15" s="6" t="str">
        <f t="shared" si="0"/>
        <v>Konstantin Malyshev</v>
      </c>
      <c r="C15" s="6" t="str">
        <f t="shared" si="1"/>
        <v>Russia</v>
      </c>
      <c r="D15" s="6">
        <f t="shared" si="2"/>
        <v>96</v>
      </c>
      <c r="E15" s="6">
        <f t="shared" si="3"/>
        <v>11</v>
      </c>
    </row>
    <row r="16" spans="1:6">
      <c r="A16" s="6">
        <v>68</v>
      </c>
      <c r="B16" s="6" t="str">
        <f t="shared" si="0"/>
        <v>Pascal Bebon</v>
      </c>
      <c r="C16" s="6" t="str">
        <f t="shared" si="1"/>
        <v>France</v>
      </c>
      <c r="D16" s="6">
        <f t="shared" si="2"/>
        <v>96</v>
      </c>
      <c r="E16" s="6">
        <f t="shared" si="3"/>
        <v>11</v>
      </c>
    </row>
    <row r="17" spans="1:5">
      <c r="A17" s="6">
        <v>78</v>
      </c>
      <c r="B17" s="6" t="str">
        <f t="shared" si="0"/>
        <v>Pierre Cazoulat</v>
      </c>
      <c r="C17" s="6" t="str">
        <f t="shared" si="1"/>
        <v>France</v>
      </c>
      <c r="D17" s="6">
        <f t="shared" si="2"/>
        <v>96</v>
      </c>
      <c r="E17" s="6">
        <f t="shared" si="3"/>
        <v>11</v>
      </c>
    </row>
    <row r="18" spans="1:5">
      <c r="A18" s="6">
        <v>26</v>
      </c>
      <c r="B18" s="6" t="str">
        <f t="shared" si="0"/>
        <v>David Soyer</v>
      </c>
      <c r="C18" s="6" t="str">
        <f t="shared" si="1"/>
        <v>France</v>
      </c>
      <c r="D18" s="6">
        <f t="shared" si="2"/>
        <v>95</v>
      </c>
      <c r="E18" s="6">
        <f t="shared" si="3"/>
        <v>16</v>
      </c>
    </row>
    <row r="19" spans="1:5">
      <c r="A19" s="6">
        <v>39</v>
      </c>
      <c r="B19" s="6" t="str">
        <f t="shared" si="0"/>
        <v>Gregor Paprocki</v>
      </c>
      <c r="C19" s="6" t="str">
        <f t="shared" si="1"/>
        <v>Poland</v>
      </c>
      <c r="D19" s="6">
        <f t="shared" si="2"/>
        <v>95</v>
      </c>
      <c r="E19" s="6">
        <f t="shared" si="3"/>
        <v>16</v>
      </c>
    </row>
    <row r="20" spans="1:5">
      <c r="A20" s="6">
        <v>73</v>
      </c>
      <c r="B20" s="6" t="str">
        <f t="shared" si="0"/>
        <v>Paul Swain</v>
      </c>
      <c r="C20" s="6" t="str">
        <f t="shared" si="1"/>
        <v>UK</v>
      </c>
      <c r="D20" s="6">
        <f t="shared" si="2"/>
        <v>95</v>
      </c>
      <c r="E20" s="6">
        <f t="shared" si="3"/>
        <v>16</v>
      </c>
    </row>
    <row r="21" spans="1:5">
      <c r="A21" s="6">
        <v>90</v>
      </c>
      <c r="B21" s="6" t="str">
        <f t="shared" si="0"/>
        <v>Bronsart Ruddy</v>
      </c>
      <c r="C21" s="6" t="str">
        <f t="shared" si="1"/>
        <v>Belgium</v>
      </c>
      <c r="D21" s="6">
        <f t="shared" si="2"/>
        <v>94</v>
      </c>
      <c r="E21" s="6">
        <f t="shared" si="3"/>
        <v>19</v>
      </c>
    </row>
    <row r="22" spans="1:5">
      <c r="A22" s="6">
        <v>56</v>
      </c>
      <c r="B22" s="6" t="str">
        <f t="shared" si="0"/>
        <v>Mark Temple</v>
      </c>
      <c r="C22" s="6" t="str">
        <f t="shared" si="1"/>
        <v>UK</v>
      </c>
      <c r="D22" s="6">
        <f t="shared" si="2"/>
        <v>93</v>
      </c>
      <c r="E22" s="6">
        <f t="shared" si="3"/>
        <v>20</v>
      </c>
    </row>
    <row r="23" spans="1:5">
      <c r="A23" s="6">
        <v>65</v>
      </c>
      <c r="B23" s="6" t="str">
        <f t="shared" si="0"/>
        <v>Nicolas Le Poac</v>
      </c>
      <c r="C23" s="6" t="str">
        <f t="shared" si="1"/>
        <v>France</v>
      </c>
      <c r="D23" s="6">
        <f t="shared" si="2"/>
        <v>93</v>
      </c>
      <c r="E23" s="6">
        <f t="shared" si="3"/>
        <v>20</v>
      </c>
    </row>
    <row r="24" spans="1:5">
      <c r="A24" s="6">
        <v>70</v>
      </c>
      <c r="B24" s="6" t="str">
        <f t="shared" si="0"/>
        <v>Paul Maccarone</v>
      </c>
      <c r="C24" s="6" t="str">
        <f t="shared" si="1"/>
        <v>USA</v>
      </c>
      <c r="D24" s="6">
        <f t="shared" si="2"/>
        <v>93</v>
      </c>
      <c r="E24" s="6">
        <f t="shared" si="3"/>
        <v>20</v>
      </c>
    </row>
    <row r="25" spans="1:5">
      <c r="A25" s="6">
        <v>79</v>
      </c>
      <c r="B25" s="6" t="str">
        <f t="shared" si="0"/>
        <v>Raphael Hue</v>
      </c>
      <c r="C25" s="6" t="str">
        <f t="shared" si="1"/>
        <v>France</v>
      </c>
      <c r="D25" s="6">
        <f t="shared" si="2"/>
        <v>93</v>
      </c>
      <c r="E25" s="6">
        <f t="shared" si="3"/>
        <v>20</v>
      </c>
    </row>
    <row r="26" spans="1:5">
      <c r="A26" s="6">
        <v>8</v>
      </c>
      <c r="B26" s="6" t="str">
        <f t="shared" si="0"/>
        <v>Baptiste Liné</v>
      </c>
      <c r="C26" s="6" t="str">
        <f t="shared" si="1"/>
        <v>France</v>
      </c>
      <c r="D26" s="6">
        <f t="shared" si="2"/>
        <v>92</v>
      </c>
      <c r="E26" s="6">
        <f t="shared" si="3"/>
        <v>24</v>
      </c>
    </row>
    <row r="27" spans="1:5">
      <c r="A27" s="6">
        <v>13</v>
      </c>
      <c r="B27" s="6" t="str">
        <f t="shared" si="0"/>
        <v>Chris Hughes</v>
      </c>
      <c r="C27" s="6" t="str">
        <f t="shared" si="1"/>
        <v>UK</v>
      </c>
      <c r="D27" s="6">
        <f t="shared" si="2"/>
        <v>92</v>
      </c>
      <c r="E27" s="6">
        <f t="shared" si="3"/>
        <v>24</v>
      </c>
    </row>
    <row r="28" spans="1:5">
      <c r="A28" s="6">
        <v>21</v>
      </c>
      <c r="B28" s="6" t="str">
        <f t="shared" si="0"/>
        <v>Dan Pegg</v>
      </c>
      <c r="C28" s="6" t="str">
        <f t="shared" si="1"/>
        <v>USA</v>
      </c>
      <c r="D28" s="6">
        <f t="shared" si="2"/>
        <v>92</v>
      </c>
      <c r="E28" s="6">
        <f t="shared" si="3"/>
        <v>24</v>
      </c>
    </row>
    <row r="29" spans="1:5">
      <c r="A29" s="6">
        <v>33</v>
      </c>
      <c r="B29" s="6" t="str">
        <f t="shared" si="0"/>
        <v>Gareth Hawkes</v>
      </c>
      <c r="C29" s="6" t="str">
        <f t="shared" si="1"/>
        <v>UK</v>
      </c>
      <c r="D29" s="6">
        <f t="shared" si="2"/>
        <v>92</v>
      </c>
      <c r="E29" s="6">
        <f t="shared" si="3"/>
        <v>24</v>
      </c>
    </row>
    <row r="30" spans="1:5">
      <c r="A30" s="6">
        <v>4</v>
      </c>
      <c r="B30" s="6" t="str">
        <f t="shared" si="0"/>
        <v>Alan K Parish</v>
      </c>
      <c r="C30" s="6" t="str">
        <f t="shared" si="1"/>
        <v>UK</v>
      </c>
      <c r="D30" s="6">
        <f t="shared" si="2"/>
        <v>91</v>
      </c>
      <c r="E30" s="6">
        <f t="shared" si="3"/>
        <v>28</v>
      </c>
    </row>
    <row r="31" spans="1:5">
      <c r="A31" s="6">
        <v>35</v>
      </c>
      <c r="B31" s="6" t="str">
        <f t="shared" si="0"/>
        <v>George Leeming</v>
      </c>
      <c r="C31" s="6" t="str">
        <f t="shared" si="1"/>
        <v>UK</v>
      </c>
      <c r="D31" s="6">
        <f t="shared" si="2"/>
        <v>91</v>
      </c>
      <c r="E31" s="6">
        <f t="shared" si="3"/>
        <v>28</v>
      </c>
    </row>
    <row r="32" spans="1:5">
      <c r="A32" s="6">
        <v>85</v>
      </c>
      <c r="B32" s="6" t="str">
        <f t="shared" si="0"/>
        <v>Roger Arnay</v>
      </c>
      <c r="C32" s="6" t="str">
        <f t="shared" si="1"/>
        <v>UK</v>
      </c>
      <c r="D32" s="6">
        <f t="shared" si="2"/>
        <v>91</v>
      </c>
      <c r="E32" s="6">
        <f t="shared" si="3"/>
        <v>28</v>
      </c>
    </row>
    <row r="33" spans="1:5">
      <c r="A33" s="6">
        <v>86</v>
      </c>
      <c r="B33" s="6" t="str">
        <f t="shared" si="0"/>
        <v>Roland Meyer-Speicher</v>
      </c>
      <c r="C33" s="6" t="str">
        <f t="shared" si="1"/>
        <v>France</v>
      </c>
      <c r="D33" s="6">
        <f t="shared" si="2"/>
        <v>91</v>
      </c>
      <c r="E33" s="6">
        <f t="shared" si="3"/>
        <v>28</v>
      </c>
    </row>
    <row r="34" spans="1:5">
      <c r="A34" s="6">
        <v>11</v>
      </c>
      <c r="B34" s="6" t="str">
        <f t="shared" si="0"/>
        <v>Boriss Mihailovs</v>
      </c>
      <c r="C34" s="6" t="str">
        <f t="shared" si="1"/>
        <v>Latvia</v>
      </c>
      <c r="D34" s="6">
        <f t="shared" si="2"/>
        <v>90</v>
      </c>
      <c r="E34" s="6">
        <f t="shared" si="3"/>
        <v>32</v>
      </c>
    </row>
    <row r="35" spans="1:5">
      <c r="A35" s="6">
        <v>30</v>
      </c>
      <c r="B35" s="6" t="str">
        <f t="shared" ref="B35:B66" si="4">VLOOKUP(A35,MasterMen,2,FALSE)</f>
        <v>František Stejskal</v>
      </c>
      <c r="C35" s="6" t="str">
        <f t="shared" ref="C35:C66" si="5">VLOOKUP(A35,MasterMen,3,FALSE)</f>
        <v>Czechia</v>
      </c>
      <c r="D35" s="6">
        <f t="shared" ref="D35:D66" si="6">VLOOKUP(A35,MasterMen,5,FALSE)</f>
        <v>90</v>
      </c>
      <c r="E35" s="6">
        <f t="shared" ref="E35:E66" si="7">RANK(D35,$D$3:$D$101)</f>
        <v>32</v>
      </c>
    </row>
    <row r="36" spans="1:5">
      <c r="A36" s="6">
        <v>36</v>
      </c>
      <c r="B36" s="6" t="str">
        <f t="shared" si="4"/>
        <v>Georges Cuvillier</v>
      </c>
      <c r="C36" s="6" t="str">
        <f t="shared" si="5"/>
        <v>Belgium</v>
      </c>
      <c r="D36" s="6">
        <f t="shared" si="6"/>
        <v>90</v>
      </c>
      <c r="E36" s="6">
        <f t="shared" si="7"/>
        <v>32</v>
      </c>
    </row>
    <row r="37" spans="1:5">
      <c r="A37" s="6">
        <v>200</v>
      </c>
      <c r="B37" s="6" t="str">
        <f t="shared" si="4"/>
        <v>Martial Mauger</v>
      </c>
      <c r="C37" s="6" t="str">
        <f t="shared" si="5"/>
        <v>France</v>
      </c>
      <c r="D37" s="6">
        <f t="shared" si="6"/>
        <v>90</v>
      </c>
      <c r="E37" s="6">
        <f t="shared" si="7"/>
        <v>32</v>
      </c>
    </row>
    <row r="38" spans="1:5">
      <c r="A38" s="6">
        <v>41</v>
      </c>
      <c r="B38" s="6" t="str">
        <f t="shared" si="4"/>
        <v>Jean-Yves Gautier</v>
      </c>
      <c r="C38" s="6" t="str">
        <f t="shared" si="5"/>
        <v>France</v>
      </c>
      <c r="D38" s="6">
        <f t="shared" si="6"/>
        <v>89</v>
      </c>
      <c r="E38" s="6">
        <f t="shared" si="7"/>
        <v>36</v>
      </c>
    </row>
    <row r="39" spans="1:5">
      <c r="A39" s="6">
        <v>50</v>
      </c>
      <c r="B39" s="6" t="str">
        <f t="shared" si="4"/>
        <v>Le Gallo Gurvand</v>
      </c>
      <c r="C39" s="6" t="str">
        <f t="shared" si="5"/>
        <v>France</v>
      </c>
      <c r="D39" s="6">
        <f t="shared" si="6"/>
        <v>89</v>
      </c>
      <c r="E39" s="6">
        <f t="shared" si="7"/>
        <v>36</v>
      </c>
    </row>
    <row r="40" spans="1:5">
      <c r="A40" s="6">
        <v>83</v>
      </c>
      <c r="B40" s="6" t="str">
        <f t="shared" si="4"/>
        <v>Rick Brister</v>
      </c>
      <c r="C40" s="6" t="str">
        <f t="shared" si="5"/>
        <v>UK</v>
      </c>
      <c r="D40" s="6">
        <f t="shared" si="6"/>
        <v>89</v>
      </c>
      <c r="E40" s="6">
        <f t="shared" si="7"/>
        <v>36</v>
      </c>
    </row>
    <row r="41" spans="1:5">
      <c r="A41" s="6">
        <v>88</v>
      </c>
      <c r="B41" s="6" t="str">
        <f t="shared" si="4"/>
        <v>Roman Zhavnirovskii</v>
      </c>
      <c r="C41" s="6" t="str">
        <f t="shared" si="5"/>
        <v>Russia</v>
      </c>
      <c r="D41" s="6">
        <f t="shared" si="6"/>
        <v>89</v>
      </c>
      <c r="E41" s="6">
        <f t="shared" si="7"/>
        <v>36</v>
      </c>
    </row>
    <row r="42" spans="1:5">
      <c r="A42" s="6">
        <v>42</v>
      </c>
      <c r="B42" s="6" t="str">
        <f t="shared" si="4"/>
        <v>Jesse Eng</v>
      </c>
      <c r="C42" s="6" t="str">
        <f t="shared" si="5"/>
        <v>USA</v>
      </c>
      <c r="D42" s="6">
        <f t="shared" si="6"/>
        <v>88</v>
      </c>
      <c r="E42" s="6">
        <f t="shared" si="7"/>
        <v>40</v>
      </c>
    </row>
    <row r="43" spans="1:5">
      <c r="A43" s="6">
        <v>62</v>
      </c>
      <c r="B43" s="6" t="str">
        <f t="shared" si="4"/>
        <v>Milan Novák</v>
      </c>
      <c r="C43" s="6" t="str">
        <f t="shared" si="5"/>
        <v>Czechia</v>
      </c>
      <c r="D43" s="6">
        <f t="shared" si="6"/>
        <v>88</v>
      </c>
      <c r="E43" s="6">
        <f t="shared" si="7"/>
        <v>40</v>
      </c>
    </row>
    <row r="44" spans="1:5">
      <c r="A44" s="6">
        <v>63</v>
      </c>
      <c r="B44" s="6" t="str">
        <f t="shared" si="4"/>
        <v>Mo Gagawara</v>
      </c>
      <c r="C44" s="6" t="str">
        <f t="shared" si="5"/>
        <v>UK</v>
      </c>
      <c r="D44" s="6">
        <f t="shared" si="6"/>
        <v>88</v>
      </c>
      <c r="E44" s="6">
        <f t="shared" si="7"/>
        <v>40</v>
      </c>
    </row>
    <row r="45" spans="1:5">
      <c r="A45" s="6">
        <v>15</v>
      </c>
      <c r="B45" s="6" t="str">
        <f t="shared" si="4"/>
        <v>Christian Bordier</v>
      </c>
      <c r="C45" s="6" t="str">
        <f t="shared" si="5"/>
        <v>France</v>
      </c>
      <c r="D45" s="6">
        <f t="shared" si="6"/>
        <v>87</v>
      </c>
      <c r="E45" s="6">
        <f t="shared" si="7"/>
        <v>43</v>
      </c>
    </row>
    <row r="46" spans="1:5">
      <c r="A46" s="6">
        <v>27</v>
      </c>
      <c r="B46" s="6" t="str">
        <f t="shared" si="4"/>
        <v>Etienne Morineau</v>
      </c>
      <c r="C46" s="6" t="str">
        <f t="shared" si="5"/>
        <v>France</v>
      </c>
      <c r="D46" s="6">
        <f t="shared" si="6"/>
        <v>87</v>
      </c>
      <c r="E46" s="6">
        <f t="shared" si="7"/>
        <v>43</v>
      </c>
    </row>
    <row r="47" spans="1:5">
      <c r="A47" s="6">
        <v>95</v>
      </c>
      <c r="B47" s="6" t="str">
        <f t="shared" si="4"/>
        <v>Tom Manley</v>
      </c>
      <c r="C47" s="6" t="str">
        <f t="shared" si="5"/>
        <v>UK</v>
      </c>
      <c r="D47" s="6">
        <f t="shared" si="6"/>
        <v>87</v>
      </c>
      <c r="E47" s="6">
        <f t="shared" si="7"/>
        <v>43</v>
      </c>
    </row>
    <row r="48" spans="1:5">
      <c r="A48" s="6">
        <v>96</v>
      </c>
      <c r="B48" s="6" t="str">
        <f t="shared" si="4"/>
        <v>Viktor Latanskiy</v>
      </c>
      <c r="C48" s="6" t="str">
        <f t="shared" si="5"/>
        <v>Russia</v>
      </c>
      <c r="D48" s="6">
        <f t="shared" si="6"/>
        <v>87</v>
      </c>
      <c r="E48" s="6">
        <f t="shared" si="7"/>
        <v>43</v>
      </c>
    </row>
    <row r="49" spans="1:5">
      <c r="A49" s="6">
        <v>34</v>
      </c>
      <c r="B49" s="6" t="str">
        <f t="shared" si="4"/>
        <v>George Binning</v>
      </c>
      <c r="C49" s="6" t="str">
        <f t="shared" si="5"/>
        <v>UK</v>
      </c>
      <c r="D49" s="6">
        <f t="shared" si="6"/>
        <v>86</v>
      </c>
      <c r="E49" s="6">
        <f t="shared" si="7"/>
        <v>47</v>
      </c>
    </row>
    <row r="50" spans="1:5">
      <c r="A50" s="6">
        <v>48</v>
      </c>
      <c r="B50" s="6" t="str">
        <f t="shared" si="4"/>
        <v>Keith Commons</v>
      </c>
      <c r="C50" s="6" t="str">
        <f t="shared" si="5"/>
        <v>UK</v>
      </c>
      <c r="D50" s="6">
        <f t="shared" si="6"/>
        <v>86</v>
      </c>
      <c r="E50" s="6">
        <f t="shared" si="7"/>
        <v>47</v>
      </c>
    </row>
    <row r="51" spans="1:5">
      <c r="A51" s="6">
        <v>74</v>
      </c>
      <c r="B51" s="6" t="str">
        <f t="shared" si="4"/>
        <v>Pavel Peyrac Betin</v>
      </c>
      <c r="C51" s="6" t="str">
        <f t="shared" si="5"/>
        <v>Slovakia</v>
      </c>
      <c r="D51" s="6">
        <f t="shared" si="6"/>
        <v>86</v>
      </c>
      <c r="E51" s="6">
        <f t="shared" si="7"/>
        <v>47</v>
      </c>
    </row>
    <row r="52" spans="1:5">
      <c r="A52" s="6">
        <v>77</v>
      </c>
      <c r="B52" s="6" t="str">
        <f t="shared" si="4"/>
        <v>Phil Marciano</v>
      </c>
      <c r="C52" s="6" t="str">
        <f t="shared" si="5"/>
        <v>UK</v>
      </c>
      <c r="D52" s="6">
        <f t="shared" si="6"/>
        <v>86</v>
      </c>
      <c r="E52" s="6">
        <f t="shared" si="7"/>
        <v>47</v>
      </c>
    </row>
    <row r="53" spans="1:5">
      <c r="A53" s="6">
        <v>52</v>
      </c>
      <c r="B53" s="6" t="str">
        <f t="shared" si="4"/>
        <v>Ludovic Jezequel</v>
      </c>
      <c r="C53" s="6" t="str">
        <f t="shared" si="5"/>
        <v>France</v>
      </c>
      <c r="D53" s="6">
        <f t="shared" si="6"/>
        <v>85</v>
      </c>
      <c r="E53" s="6">
        <f t="shared" si="7"/>
        <v>51</v>
      </c>
    </row>
    <row r="54" spans="1:5">
      <c r="A54" s="6">
        <v>67</v>
      </c>
      <c r="B54" s="6" t="str">
        <f t="shared" si="4"/>
        <v>Owen Channer</v>
      </c>
      <c r="C54" s="6" t="str">
        <f t="shared" si="5"/>
        <v>UK</v>
      </c>
      <c r="D54" s="6">
        <f t="shared" si="6"/>
        <v>85</v>
      </c>
      <c r="E54" s="6">
        <f t="shared" si="7"/>
        <v>51</v>
      </c>
    </row>
    <row r="55" spans="1:5">
      <c r="A55" s="6">
        <v>84</v>
      </c>
      <c r="B55" s="6" t="str">
        <f t="shared" si="4"/>
        <v>Rick Lemberg</v>
      </c>
      <c r="C55" s="6" t="str">
        <f t="shared" si="5"/>
        <v>USA</v>
      </c>
      <c r="D55" s="6">
        <f t="shared" si="6"/>
        <v>85</v>
      </c>
      <c r="E55" s="6">
        <f t="shared" si="7"/>
        <v>51</v>
      </c>
    </row>
    <row r="56" spans="1:5">
      <c r="A56" s="6">
        <v>18</v>
      </c>
      <c r="B56" s="6" t="str">
        <f t="shared" si="4"/>
        <v>Christophe Goetsch</v>
      </c>
      <c r="C56" s="6" t="str">
        <f t="shared" si="5"/>
        <v>France</v>
      </c>
      <c r="D56" s="6">
        <f t="shared" si="6"/>
        <v>84</v>
      </c>
      <c r="E56" s="6">
        <f t="shared" si="7"/>
        <v>54</v>
      </c>
    </row>
    <row r="57" spans="1:5">
      <c r="A57" s="6">
        <v>46</v>
      </c>
      <c r="B57" s="6" t="str">
        <f t="shared" si="4"/>
        <v>Jonathan Grasset</v>
      </c>
      <c r="C57" s="6" t="str">
        <f t="shared" si="5"/>
        <v>France</v>
      </c>
      <c r="D57" s="6">
        <f t="shared" si="6"/>
        <v>84</v>
      </c>
      <c r="E57" s="6">
        <f t="shared" si="7"/>
        <v>54</v>
      </c>
    </row>
    <row r="58" spans="1:5">
      <c r="A58" s="6">
        <v>61</v>
      </c>
      <c r="B58" s="6" t="str">
        <f t="shared" si="4"/>
        <v>Mikey Atkins</v>
      </c>
      <c r="C58" s="6" t="str">
        <f t="shared" si="5"/>
        <v>UK</v>
      </c>
      <c r="D58" s="6">
        <f t="shared" si="6"/>
        <v>84</v>
      </c>
      <c r="E58" s="6">
        <f t="shared" si="7"/>
        <v>54</v>
      </c>
    </row>
    <row r="59" spans="1:5">
      <c r="A59" s="6">
        <v>72</v>
      </c>
      <c r="B59" s="6" t="str">
        <f t="shared" si="4"/>
        <v>Paul Simpkins</v>
      </c>
      <c r="C59" s="6" t="str">
        <f t="shared" si="5"/>
        <v>UK</v>
      </c>
      <c r="D59" s="6">
        <f t="shared" si="6"/>
        <v>84</v>
      </c>
      <c r="E59" s="6">
        <f t="shared" si="7"/>
        <v>54</v>
      </c>
    </row>
    <row r="60" spans="1:5">
      <c r="A60" s="6">
        <v>6</v>
      </c>
      <c r="B60" s="6" t="str">
        <f t="shared" si="4"/>
        <v>Antoine Hertz</v>
      </c>
      <c r="C60" s="6" t="str">
        <f t="shared" si="5"/>
        <v>France</v>
      </c>
      <c r="D60" s="6">
        <f t="shared" si="6"/>
        <v>83</v>
      </c>
      <c r="E60" s="6">
        <f t="shared" si="7"/>
        <v>58</v>
      </c>
    </row>
    <row r="61" spans="1:5">
      <c r="A61" s="6">
        <v>53</v>
      </c>
      <c r="B61" s="6" t="str">
        <f t="shared" si="4"/>
        <v>Marcus Pehart</v>
      </c>
      <c r="C61" s="6" t="str">
        <f t="shared" si="5"/>
        <v>Sweden</v>
      </c>
      <c r="D61" s="6">
        <f t="shared" si="6"/>
        <v>83</v>
      </c>
      <c r="E61" s="6">
        <f t="shared" si="7"/>
        <v>58</v>
      </c>
    </row>
    <row r="62" spans="1:5">
      <c r="A62" s="6">
        <v>51</v>
      </c>
      <c r="B62" s="6" t="str">
        <f t="shared" si="4"/>
        <v>Lee Cheeseman</v>
      </c>
      <c r="C62" s="6" t="str">
        <f t="shared" si="5"/>
        <v>UK</v>
      </c>
      <c r="D62" s="6">
        <f t="shared" si="6"/>
        <v>82</v>
      </c>
      <c r="E62" s="6">
        <f t="shared" si="7"/>
        <v>60</v>
      </c>
    </row>
    <row r="63" spans="1:5">
      <c r="A63" s="6">
        <v>66</v>
      </c>
      <c r="B63" s="6" t="str">
        <f t="shared" si="4"/>
        <v>Norbert Wolff</v>
      </c>
      <c r="C63" s="6" t="str">
        <f t="shared" si="5"/>
        <v>Germany</v>
      </c>
      <c r="D63" s="6">
        <f t="shared" si="6"/>
        <v>81</v>
      </c>
      <c r="E63" s="6">
        <f t="shared" si="7"/>
        <v>61</v>
      </c>
    </row>
    <row r="64" spans="1:5">
      <c r="A64" s="6">
        <v>71</v>
      </c>
      <c r="B64" s="6" t="str">
        <f t="shared" si="4"/>
        <v>Paul Robinson</v>
      </c>
      <c r="C64" s="6" t="str">
        <f t="shared" si="5"/>
        <v>UK</v>
      </c>
      <c r="D64" s="6">
        <f t="shared" si="6"/>
        <v>80</v>
      </c>
      <c r="E64" s="6">
        <f t="shared" si="7"/>
        <v>62</v>
      </c>
    </row>
    <row r="65" spans="1:5">
      <c r="A65" s="6">
        <v>38</v>
      </c>
      <c r="B65" s="6" t="str">
        <f t="shared" si="4"/>
        <v>Greg Baxter</v>
      </c>
      <c r="C65" s="6" t="str">
        <f t="shared" si="5"/>
        <v>UK</v>
      </c>
      <c r="D65" s="6">
        <f t="shared" si="6"/>
        <v>79</v>
      </c>
      <c r="E65" s="6">
        <f t="shared" si="7"/>
        <v>63</v>
      </c>
    </row>
    <row r="66" spans="1:5">
      <c r="A66" s="6">
        <v>75</v>
      </c>
      <c r="B66" s="6" t="str">
        <f t="shared" si="4"/>
        <v>Peter Thor</v>
      </c>
      <c r="C66" s="6" t="str">
        <f t="shared" si="5"/>
        <v>Sweden</v>
      </c>
      <c r="D66" s="6">
        <f t="shared" si="6"/>
        <v>79</v>
      </c>
      <c r="E66" s="6">
        <f t="shared" si="7"/>
        <v>63</v>
      </c>
    </row>
    <row r="67" spans="1:5">
      <c r="A67" s="6">
        <v>37</v>
      </c>
      <c r="B67" s="6" t="str">
        <f t="shared" ref="B67:B98" si="8">VLOOKUP(A67,MasterMen,2,FALSE)</f>
        <v>Graham Monkman</v>
      </c>
      <c r="C67" s="6" t="str">
        <f t="shared" ref="C67:C101" si="9">VLOOKUP(A67,MasterMen,3,FALSE)</f>
        <v>UK</v>
      </c>
      <c r="D67" s="6">
        <f t="shared" ref="D67:D101" si="10">VLOOKUP(A67,MasterMen,5,FALSE)</f>
        <v>78</v>
      </c>
      <c r="E67" s="6">
        <f t="shared" ref="E67:E98" si="11">RANK(D67,$D$3:$D$101)</f>
        <v>65</v>
      </c>
    </row>
    <row r="68" spans="1:5">
      <c r="A68" s="6">
        <v>2</v>
      </c>
      <c r="B68" s="6" t="str">
        <f t="shared" si="8"/>
        <v>Adam Miller</v>
      </c>
      <c r="C68" s="6" t="str">
        <f t="shared" si="9"/>
        <v>UK</v>
      </c>
      <c r="D68" s="6">
        <f t="shared" si="10"/>
        <v>76</v>
      </c>
      <c r="E68" s="6">
        <f t="shared" si="11"/>
        <v>66</v>
      </c>
    </row>
    <row r="69" spans="1:5">
      <c r="A69" s="6">
        <v>19</v>
      </c>
      <c r="B69" s="6" t="str">
        <f t="shared" si="8"/>
        <v>Christophe Morcamp</v>
      </c>
      <c r="C69" s="6" t="str">
        <f t="shared" si="9"/>
        <v>France</v>
      </c>
      <c r="D69" s="6">
        <f t="shared" si="10"/>
        <v>74</v>
      </c>
      <c r="E69" s="6">
        <f t="shared" si="11"/>
        <v>67</v>
      </c>
    </row>
    <row r="70" spans="1:5">
      <c r="A70" s="6">
        <v>3</v>
      </c>
      <c r="B70" s="6" t="str">
        <f t="shared" si="8"/>
        <v>Adam Rohárik</v>
      </c>
      <c r="C70" s="6" t="str">
        <f t="shared" si="9"/>
        <v>Slovakia</v>
      </c>
      <c r="D70" s="6">
        <f t="shared" si="10"/>
        <v>72</v>
      </c>
      <c r="E70" s="6">
        <f t="shared" si="11"/>
        <v>68</v>
      </c>
    </row>
    <row r="71" spans="1:5">
      <c r="A71" s="6">
        <v>99</v>
      </c>
      <c r="B71" s="6" t="str">
        <f t="shared" si="8"/>
        <v>Yannick Anthoine</v>
      </c>
      <c r="C71" s="6" t="str">
        <f t="shared" si="9"/>
        <v>France</v>
      </c>
      <c r="D71" s="6">
        <f t="shared" si="10"/>
        <v>72</v>
      </c>
      <c r="E71" s="6">
        <f t="shared" si="11"/>
        <v>68</v>
      </c>
    </row>
    <row r="72" spans="1:5">
      <c r="A72" s="6">
        <v>87</v>
      </c>
      <c r="B72" s="6" t="str">
        <f t="shared" si="8"/>
        <v>Roman Shlokov</v>
      </c>
      <c r="C72" s="6" t="str">
        <f t="shared" si="9"/>
        <v>Russia</v>
      </c>
      <c r="D72" s="6">
        <f t="shared" si="10"/>
        <v>71</v>
      </c>
      <c r="E72" s="6">
        <f t="shared" si="11"/>
        <v>70</v>
      </c>
    </row>
    <row r="73" spans="1:5">
      <c r="A73" s="6">
        <v>9</v>
      </c>
      <c r="B73" s="6" t="str">
        <f t="shared" si="8"/>
        <v>Benjamin Morcamp</v>
      </c>
      <c r="C73" s="6" t="str">
        <f t="shared" si="9"/>
        <v>France</v>
      </c>
      <c r="D73" s="6">
        <f t="shared" si="10"/>
        <v>69</v>
      </c>
      <c r="E73" s="6">
        <f t="shared" si="11"/>
        <v>71</v>
      </c>
    </row>
    <row r="74" spans="1:5">
      <c r="A74" s="6">
        <v>17</v>
      </c>
      <c r="B74" s="6" t="str">
        <f t="shared" si="8"/>
        <v>Christophe de Félices</v>
      </c>
      <c r="C74" s="6" t="str">
        <f t="shared" si="9"/>
        <v>France</v>
      </c>
      <c r="D74" s="6">
        <f t="shared" si="10"/>
        <v>69</v>
      </c>
      <c r="E74" s="6">
        <f t="shared" si="11"/>
        <v>71</v>
      </c>
    </row>
    <row r="75" spans="1:5">
      <c r="A75" s="6">
        <v>55</v>
      </c>
      <c r="B75" s="6" t="str">
        <f t="shared" si="8"/>
        <v>Mark Lee</v>
      </c>
      <c r="C75" s="6" t="str">
        <f t="shared" si="9"/>
        <v>UK</v>
      </c>
      <c r="D75" s="6">
        <f t="shared" si="10"/>
        <v>68</v>
      </c>
      <c r="E75" s="6">
        <f t="shared" si="11"/>
        <v>73</v>
      </c>
    </row>
    <row r="76" spans="1:5">
      <c r="A76" s="6">
        <v>57</v>
      </c>
      <c r="B76" s="6" t="str">
        <f t="shared" si="8"/>
        <v>Markus Kuosmanen</v>
      </c>
      <c r="C76" s="6" t="str">
        <f t="shared" si="9"/>
        <v>Sweden</v>
      </c>
      <c r="D76" s="6">
        <f t="shared" si="10"/>
        <v>68</v>
      </c>
      <c r="E76" s="6">
        <f t="shared" si="11"/>
        <v>73</v>
      </c>
    </row>
    <row r="77" spans="1:5">
      <c r="A77" s="6">
        <v>89</v>
      </c>
      <c r="B77" s="6" t="str">
        <f t="shared" si="8"/>
        <v>Ron Thomas</v>
      </c>
      <c r="C77" s="6" t="str">
        <f t="shared" si="9"/>
        <v>USA</v>
      </c>
      <c r="D77" s="6">
        <f t="shared" si="10"/>
        <v>68</v>
      </c>
      <c r="E77" s="6">
        <f t="shared" si="11"/>
        <v>73</v>
      </c>
    </row>
    <row r="78" spans="1:5">
      <c r="A78" s="6">
        <v>60</v>
      </c>
      <c r="B78" s="6" t="str">
        <f t="shared" si="8"/>
        <v>Michael Abberton</v>
      </c>
      <c r="C78" s="6" t="str">
        <f t="shared" si="9"/>
        <v>UK</v>
      </c>
      <c r="D78" s="6">
        <f t="shared" si="10"/>
        <v>66</v>
      </c>
      <c r="E78" s="6">
        <f t="shared" si="11"/>
        <v>76</v>
      </c>
    </row>
    <row r="79" spans="1:5">
      <c r="A79" s="6">
        <v>64</v>
      </c>
      <c r="B79" s="6" t="str">
        <f t="shared" si="8"/>
        <v>Neville Oldroyd</v>
      </c>
      <c r="C79" s="6" t="str">
        <f t="shared" si="9"/>
        <v>UK</v>
      </c>
      <c r="D79" s="6">
        <f t="shared" si="10"/>
        <v>66</v>
      </c>
      <c r="E79" s="6">
        <f t="shared" si="11"/>
        <v>76</v>
      </c>
    </row>
    <row r="80" spans="1:5">
      <c r="A80" s="6">
        <v>54</v>
      </c>
      <c r="B80" s="6" t="str">
        <f t="shared" si="8"/>
        <v>Mark Bond</v>
      </c>
      <c r="C80" s="6" t="str">
        <f t="shared" si="9"/>
        <v>UK</v>
      </c>
      <c r="D80" s="6">
        <f t="shared" si="10"/>
        <v>63</v>
      </c>
      <c r="E80" s="6">
        <f t="shared" si="11"/>
        <v>78</v>
      </c>
    </row>
    <row r="81" spans="1:5">
      <c r="A81" s="6">
        <v>58</v>
      </c>
      <c r="B81" s="6" t="str">
        <f t="shared" si="8"/>
        <v>Martin Dale</v>
      </c>
      <c r="C81" s="6" t="str">
        <f t="shared" si="9"/>
        <v>UK</v>
      </c>
      <c r="D81" s="6">
        <f t="shared" si="10"/>
        <v>62</v>
      </c>
      <c r="E81" s="6">
        <f t="shared" si="11"/>
        <v>79</v>
      </c>
    </row>
    <row r="82" spans="1:5">
      <c r="A82" s="6">
        <v>10</v>
      </c>
      <c r="B82" s="6" t="str">
        <f t="shared" si="8"/>
        <v>Benoit Salaün</v>
      </c>
      <c r="C82" s="6" t="str">
        <f t="shared" si="9"/>
        <v>France</v>
      </c>
      <c r="D82" s="6">
        <f t="shared" si="10"/>
        <v>59</v>
      </c>
      <c r="E82" s="6">
        <f t="shared" si="11"/>
        <v>80</v>
      </c>
    </row>
    <row r="83" spans="1:5">
      <c r="A83" s="6">
        <v>43</v>
      </c>
      <c r="B83" s="6" t="str">
        <f t="shared" si="8"/>
        <v>Johan Aline</v>
      </c>
      <c r="C83" s="6" t="str">
        <f t="shared" si="9"/>
        <v>France</v>
      </c>
      <c r="D83" s="6">
        <f t="shared" si="10"/>
        <v>56</v>
      </c>
      <c r="E83" s="6">
        <f t="shared" si="11"/>
        <v>81</v>
      </c>
    </row>
    <row r="84" spans="1:5">
      <c r="A84" s="6">
        <v>59</v>
      </c>
      <c r="B84" s="6" t="str">
        <f t="shared" si="8"/>
        <v>Matti Sairanen</v>
      </c>
      <c r="C84" s="6" t="str">
        <f t="shared" si="9"/>
        <v>Finland</v>
      </c>
      <c r="D84" s="6">
        <f t="shared" si="10"/>
        <v>56</v>
      </c>
      <c r="E84" s="6">
        <f t="shared" si="11"/>
        <v>81</v>
      </c>
    </row>
    <row r="85" spans="1:5">
      <c r="A85" s="6">
        <v>69</v>
      </c>
      <c r="B85" s="6" t="str">
        <f t="shared" si="8"/>
        <v>Paul Hart</v>
      </c>
      <c r="C85" s="6" t="str">
        <f t="shared" si="9"/>
        <v>UK</v>
      </c>
      <c r="D85" s="6">
        <f t="shared" si="10"/>
        <v>55</v>
      </c>
      <c r="E85" s="6">
        <f t="shared" si="11"/>
        <v>83</v>
      </c>
    </row>
    <row r="86" spans="1:5">
      <c r="A86" s="6">
        <v>40</v>
      </c>
      <c r="B86" s="6" t="str">
        <f t="shared" si="8"/>
        <v>Jace Waterman</v>
      </c>
      <c r="C86" s="6" t="str">
        <f t="shared" si="9"/>
        <v>UK</v>
      </c>
      <c r="D86" s="6">
        <f t="shared" si="10"/>
        <v>50</v>
      </c>
      <c r="E86" s="6">
        <f t="shared" si="11"/>
        <v>84</v>
      </c>
    </row>
    <row r="87" spans="1:5">
      <c r="A87" s="6">
        <v>16</v>
      </c>
      <c r="B87" s="6" t="str">
        <f t="shared" si="8"/>
        <v>Christian Thiel</v>
      </c>
      <c r="C87" s="6" t="str">
        <f t="shared" si="9"/>
        <v>Germany</v>
      </c>
      <c r="D87" s="6">
        <f t="shared" si="10"/>
        <v>42</v>
      </c>
      <c r="E87" s="6">
        <f t="shared" si="11"/>
        <v>85</v>
      </c>
    </row>
    <row r="88" spans="1:5">
      <c r="A88" s="6">
        <v>12</v>
      </c>
      <c r="B88" s="6" t="str">
        <f t="shared" si="8"/>
        <v>Cameron Ball</v>
      </c>
      <c r="C88" s="6" t="str">
        <f t="shared" si="9"/>
        <v>UK</v>
      </c>
      <c r="D88" s="6">
        <f t="shared" si="10"/>
        <v>40</v>
      </c>
      <c r="E88" s="6">
        <f t="shared" si="11"/>
        <v>86</v>
      </c>
    </row>
    <row r="89" spans="1:5">
      <c r="A89" s="6">
        <v>22</v>
      </c>
      <c r="B89" s="6" t="str">
        <f t="shared" si="8"/>
        <v>Daniel Goodrum</v>
      </c>
      <c r="C89" s="6" t="str">
        <f t="shared" si="9"/>
        <v>UK</v>
      </c>
      <c r="D89" s="6">
        <f t="shared" si="10"/>
        <v>29</v>
      </c>
      <c r="E89" s="6">
        <f t="shared" si="11"/>
        <v>87</v>
      </c>
    </row>
    <row r="90" spans="1:5">
      <c r="A90" s="6">
        <v>14</v>
      </c>
      <c r="B90" s="6" t="str">
        <f t="shared" si="8"/>
        <v>Chris Poole</v>
      </c>
      <c r="C90" s="6" t="str">
        <f t="shared" si="9"/>
        <v>UK</v>
      </c>
      <c r="D90" s="6">
        <f t="shared" si="10"/>
        <v>0</v>
      </c>
      <c r="E90" s="6">
        <f t="shared" si="11"/>
        <v>88</v>
      </c>
    </row>
    <row r="91" spans="1:5">
      <c r="A91" s="6">
        <v>24</v>
      </c>
      <c r="B91" s="6" t="str">
        <f t="shared" si="8"/>
        <v>Danny Bear Thomas</v>
      </c>
      <c r="C91" s="6" t="str">
        <f t="shared" si="9"/>
        <v>UK</v>
      </c>
      <c r="D91" s="6">
        <f t="shared" si="10"/>
        <v>0</v>
      </c>
      <c r="E91" s="6">
        <f t="shared" si="11"/>
        <v>88</v>
      </c>
    </row>
    <row r="92" spans="1:5">
      <c r="A92" s="6">
        <v>25</v>
      </c>
      <c r="B92" s="6" t="str">
        <f t="shared" si="8"/>
        <v>Dave Aldridge</v>
      </c>
      <c r="C92" s="6" t="str">
        <f t="shared" si="9"/>
        <v>UK</v>
      </c>
      <c r="D92" s="6">
        <f t="shared" si="10"/>
        <v>0</v>
      </c>
      <c r="E92" s="6">
        <f t="shared" si="11"/>
        <v>88</v>
      </c>
    </row>
    <row r="93" spans="1:5">
      <c r="A93" s="6">
        <v>29</v>
      </c>
      <c r="B93" s="6" t="str">
        <f t="shared" si="8"/>
        <v>Frank Salonius</v>
      </c>
      <c r="C93" s="6" t="str">
        <f t="shared" si="9"/>
        <v>Finland</v>
      </c>
      <c r="D93" s="6">
        <f t="shared" si="10"/>
        <v>0</v>
      </c>
      <c r="E93" s="6">
        <f t="shared" si="11"/>
        <v>88</v>
      </c>
    </row>
    <row r="94" spans="1:5">
      <c r="A94" s="6">
        <v>31</v>
      </c>
      <c r="B94" s="6" t="str">
        <f t="shared" si="8"/>
        <v>Fredrik Persson</v>
      </c>
      <c r="C94" s="6" t="str">
        <f t="shared" si="9"/>
        <v>Sweden</v>
      </c>
      <c r="D94" s="6">
        <f t="shared" si="10"/>
        <v>0</v>
      </c>
      <c r="E94" s="6">
        <f t="shared" si="11"/>
        <v>88</v>
      </c>
    </row>
    <row r="95" spans="1:5">
      <c r="A95" s="6">
        <v>45</v>
      </c>
      <c r="B95" s="6" t="str">
        <f t="shared" si="8"/>
        <v>John Taylor</v>
      </c>
      <c r="C95" s="6" t="str">
        <f t="shared" si="9"/>
        <v>UK</v>
      </c>
      <c r="D95" s="6">
        <f t="shared" si="10"/>
        <v>0</v>
      </c>
      <c r="E95" s="6">
        <f t="shared" si="11"/>
        <v>88</v>
      </c>
    </row>
    <row r="96" spans="1:5">
      <c r="A96" s="6">
        <v>47</v>
      </c>
      <c r="B96" s="6" t="str">
        <f t="shared" si="8"/>
        <v>Kari Salonius</v>
      </c>
      <c r="C96" s="6" t="str">
        <f t="shared" si="9"/>
        <v>Finland</v>
      </c>
      <c r="D96" s="6">
        <f t="shared" si="10"/>
        <v>0</v>
      </c>
      <c r="E96" s="6">
        <f t="shared" si="11"/>
        <v>88</v>
      </c>
    </row>
    <row r="97" spans="1:5">
      <c r="A97" s="6">
        <v>76</v>
      </c>
      <c r="B97" s="6" t="str">
        <f t="shared" si="8"/>
        <v>Peter Wear</v>
      </c>
      <c r="C97" s="6" t="str">
        <f t="shared" si="9"/>
        <v>UK</v>
      </c>
      <c r="D97" s="6">
        <f t="shared" si="10"/>
        <v>0</v>
      </c>
      <c r="E97" s="6">
        <f t="shared" si="11"/>
        <v>88</v>
      </c>
    </row>
    <row r="98" spans="1:5">
      <c r="A98" s="6">
        <v>81</v>
      </c>
      <c r="B98" s="6" t="str">
        <f t="shared" si="8"/>
        <v>Richard Loxton</v>
      </c>
      <c r="C98" s="6" t="str">
        <f t="shared" si="9"/>
        <v>UK</v>
      </c>
      <c r="D98" s="6">
        <f t="shared" si="10"/>
        <v>0</v>
      </c>
      <c r="E98" s="6">
        <f t="shared" si="11"/>
        <v>88</v>
      </c>
    </row>
    <row r="99" spans="1:5">
      <c r="A99" s="6">
        <v>82</v>
      </c>
      <c r="B99" s="6" t="str">
        <f t="shared" ref="B99:B101" si="12">VLOOKUP(A99,MasterMen,2,FALSE)</f>
        <v>Richard Sunderland</v>
      </c>
      <c r="C99" s="6" t="str">
        <f t="shared" si="9"/>
        <v>UK</v>
      </c>
      <c r="D99" s="6">
        <f t="shared" si="10"/>
        <v>0</v>
      </c>
      <c r="E99" s="6">
        <f t="shared" ref="E99:E101" si="13">RANK(D99,$D$3:$D$101)</f>
        <v>88</v>
      </c>
    </row>
    <row r="100" spans="1:5">
      <c r="A100" s="6">
        <v>94</v>
      </c>
      <c r="B100" s="6" t="str">
        <f t="shared" si="12"/>
        <v>Tim Ignatov</v>
      </c>
      <c r="C100" s="6" t="str">
        <f t="shared" si="9"/>
        <v>UK</v>
      </c>
      <c r="D100" s="6">
        <f t="shared" si="10"/>
        <v>0</v>
      </c>
      <c r="E100" s="6">
        <f t="shared" si="13"/>
        <v>88</v>
      </c>
    </row>
    <row r="101" spans="1:5">
      <c r="A101" s="6">
        <v>98</v>
      </c>
      <c r="B101" s="6" t="str">
        <f t="shared" si="12"/>
        <v>Florian Loupias</v>
      </c>
      <c r="C101" s="6" t="str">
        <f t="shared" si="9"/>
        <v>France</v>
      </c>
      <c r="D101" s="6">
        <f t="shared" si="10"/>
        <v>0</v>
      </c>
      <c r="E101" s="6">
        <f t="shared" si="13"/>
        <v>88</v>
      </c>
    </row>
  </sheetData>
  <autoFilter ref="A2:E101">
    <sortState ref="A3:E101">
      <sortCondition ref="E2:E101"/>
    </sortState>
  </autoFilter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1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  <pageSetUpPr fitToPage="1"/>
  </sheetPr>
  <dimension ref="A1:F36"/>
  <sheetViews>
    <sheetView zoomScale="145" zoomScaleNormal="145" zoomScalePageLayoutView="145" workbookViewId="0">
      <selection activeCell="F1" sqref="F1"/>
    </sheetView>
  </sheetViews>
  <sheetFormatPr baseColWidth="10" defaultColWidth="9" defaultRowHeight="15" x14ac:dyDescent="0"/>
  <cols>
    <col min="1" max="1" width="5.28515625" style="13" bestFit="1" customWidth="1"/>
    <col min="2" max="2" width="20.85546875" style="13" bestFit="1" customWidth="1"/>
    <col min="3" max="3" width="9.5703125" style="13" bestFit="1" customWidth="1"/>
    <col min="4" max="4" width="7.42578125" style="13" bestFit="1" customWidth="1"/>
    <col min="5" max="5" width="7.140625" style="13" bestFit="1" customWidth="1"/>
    <col min="6" max="16384" width="9" style="13"/>
  </cols>
  <sheetData>
    <row r="1" spans="1:6" s="14" customFormat="1" ht="30">
      <c r="A1" s="81" t="s">
        <v>169</v>
      </c>
      <c r="B1" s="81"/>
      <c r="C1" s="81"/>
      <c r="D1" s="81"/>
      <c r="E1" s="81"/>
    </row>
    <row r="2" spans="1:6">
      <c r="A2" s="15" t="s">
        <v>160</v>
      </c>
      <c r="B2" s="15" t="s">
        <v>163</v>
      </c>
      <c r="C2" s="15" t="s">
        <v>1</v>
      </c>
      <c r="D2" s="15" t="s">
        <v>164</v>
      </c>
      <c r="E2" s="15" t="s">
        <v>165</v>
      </c>
    </row>
    <row r="3" spans="1:6">
      <c r="A3" s="6">
        <v>123</v>
      </c>
      <c r="B3" s="6" t="str">
        <f t="shared" ref="B3:B36" si="0">VLOOKUP(A3,MasterWomen,2,FALSE)</f>
        <v>Nataliya Dolgikh</v>
      </c>
      <c r="C3" s="6" t="str">
        <f t="shared" ref="C3:C36" si="1">VLOOKUP(A3,MasterWomen,3,FALSE)</f>
        <v>Russia</v>
      </c>
      <c r="D3" s="6">
        <f t="shared" ref="D3:D36" si="2">VLOOKUP(A3,MasterWomen,6,FALSE)</f>
        <v>66</v>
      </c>
      <c r="E3" s="6">
        <f t="shared" ref="E3:E36" si="3">RANK(D3,$D$3:$D$36)</f>
        <v>1</v>
      </c>
    </row>
    <row r="4" spans="1:6">
      <c r="A4" s="6">
        <v>124</v>
      </c>
      <c r="B4" s="6" t="str">
        <f t="shared" si="0"/>
        <v>Nathalie Kuik</v>
      </c>
      <c r="C4" s="6" t="str">
        <f t="shared" si="1"/>
        <v>France</v>
      </c>
      <c r="D4" s="6">
        <f t="shared" si="2"/>
        <v>63</v>
      </c>
      <c r="E4" s="6">
        <f t="shared" si="3"/>
        <v>2</v>
      </c>
      <c r="F4" s="13" t="s">
        <v>220</v>
      </c>
    </row>
    <row r="5" spans="1:6" ht="14" customHeight="1">
      <c r="A5" s="6">
        <v>130</v>
      </c>
      <c r="B5" s="6" t="str">
        <f t="shared" si="0"/>
        <v>Tammy Collander</v>
      </c>
      <c r="C5" s="6" t="str">
        <f t="shared" si="1"/>
        <v>USA</v>
      </c>
      <c r="D5" s="6">
        <f t="shared" si="2"/>
        <v>63</v>
      </c>
      <c r="E5" s="6">
        <f t="shared" si="3"/>
        <v>2</v>
      </c>
      <c r="F5" s="13" t="s">
        <v>221</v>
      </c>
    </row>
    <row r="6" spans="1:6">
      <c r="A6" s="6">
        <v>113</v>
      </c>
      <c r="B6" s="6" t="str">
        <f t="shared" si="0"/>
        <v>Lou Guilbert</v>
      </c>
      <c r="C6" s="6" t="str">
        <f t="shared" si="1"/>
        <v>France</v>
      </c>
      <c r="D6" s="6">
        <f t="shared" si="2"/>
        <v>61</v>
      </c>
      <c r="E6" s="6">
        <f t="shared" si="3"/>
        <v>4</v>
      </c>
    </row>
    <row r="7" spans="1:6">
      <c r="A7" s="6">
        <v>101</v>
      </c>
      <c r="B7" s="6" t="str">
        <f t="shared" si="0"/>
        <v>Anna Velikaya</v>
      </c>
      <c r="C7" s="6" t="str">
        <f t="shared" si="1"/>
        <v>Russia</v>
      </c>
      <c r="D7" s="6">
        <f t="shared" si="2"/>
        <v>60</v>
      </c>
      <c r="E7" s="6">
        <f t="shared" si="3"/>
        <v>5</v>
      </c>
    </row>
    <row r="8" spans="1:6">
      <c r="A8" s="6">
        <v>105</v>
      </c>
      <c r="B8" s="6" t="str">
        <f t="shared" si="0"/>
        <v>Ivana Karlíková</v>
      </c>
      <c r="C8" s="6" t="str">
        <f t="shared" si="1"/>
        <v>Czechia</v>
      </c>
      <c r="D8" s="6">
        <f t="shared" si="2"/>
        <v>60</v>
      </c>
      <c r="E8" s="6">
        <f t="shared" si="3"/>
        <v>5</v>
      </c>
    </row>
    <row r="9" spans="1:6">
      <c r="A9" s="6">
        <v>117</v>
      </c>
      <c r="B9" s="6" t="str">
        <f t="shared" si="0"/>
        <v>Marina Kharkova</v>
      </c>
      <c r="C9" s="6" t="str">
        <f t="shared" si="1"/>
        <v>Russia</v>
      </c>
      <c r="D9" s="6">
        <f t="shared" si="2"/>
        <v>60</v>
      </c>
      <c r="E9" s="6">
        <f t="shared" si="3"/>
        <v>5</v>
      </c>
    </row>
    <row r="10" spans="1:6">
      <c r="A10" s="6">
        <v>103</v>
      </c>
      <c r="B10" s="6" t="str">
        <f t="shared" si="0"/>
        <v>Daniela Meyer-Speicher</v>
      </c>
      <c r="C10" s="6" t="str">
        <f t="shared" si="1"/>
        <v>France</v>
      </c>
      <c r="D10" s="6">
        <f t="shared" si="2"/>
        <v>58</v>
      </c>
      <c r="E10" s="6">
        <f t="shared" si="3"/>
        <v>8</v>
      </c>
    </row>
    <row r="11" spans="1:6">
      <c r="A11" s="6">
        <v>119</v>
      </c>
      <c r="B11" s="6" t="str">
        <f t="shared" si="0"/>
        <v>Melody Cuenca</v>
      </c>
      <c r="C11" s="6" t="str">
        <f t="shared" si="1"/>
        <v>USA</v>
      </c>
      <c r="D11" s="6">
        <f t="shared" si="2"/>
        <v>56</v>
      </c>
      <c r="E11" s="6">
        <f t="shared" si="3"/>
        <v>9</v>
      </c>
    </row>
    <row r="12" spans="1:6">
      <c r="A12" s="6">
        <v>104</v>
      </c>
      <c r="B12" s="6" t="str">
        <f t="shared" si="0"/>
        <v>Irina Khotsenko</v>
      </c>
      <c r="C12" s="6" t="str">
        <f t="shared" si="1"/>
        <v>Russia</v>
      </c>
      <c r="D12" s="6">
        <f t="shared" si="2"/>
        <v>55</v>
      </c>
      <c r="E12" s="6">
        <f t="shared" si="3"/>
        <v>10</v>
      </c>
    </row>
    <row r="13" spans="1:6">
      <c r="A13" s="6">
        <v>100</v>
      </c>
      <c r="B13" s="6" t="str">
        <f t="shared" si="0"/>
        <v>Anna Krzheminskaia</v>
      </c>
      <c r="C13" s="6" t="str">
        <f t="shared" si="1"/>
        <v>Russia</v>
      </c>
      <c r="D13" s="6">
        <f t="shared" si="2"/>
        <v>52</v>
      </c>
      <c r="E13" s="6">
        <f t="shared" si="3"/>
        <v>11</v>
      </c>
    </row>
    <row r="14" spans="1:6">
      <c r="A14" s="6">
        <v>111</v>
      </c>
      <c r="B14" s="6" t="str">
        <f t="shared" si="0"/>
        <v>Larisa Davydova</v>
      </c>
      <c r="C14" s="6" t="str">
        <f t="shared" si="1"/>
        <v>Russia</v>
      </c>
      <c r="D14" s="6">
        <f t="shared" si="2"/>
        <v>51</v>
      </c>
      <c r="E14" s="6">
        <f t="shared" si="3"/>
        <v>12</v>
      </c>
    </row>
    <row r="15" spans="1:6">
      <c r="A15" s="6">
        <v>121</v>
      </c>
      <c r="B15" s="6" t="str">
        <f t="shared" si="0"/>
        <v>Nadine Bordier</v>
      </c>
      <c r="C15" s="6" t="str">
        <f t="shared" si="1"/>
        <v>France</v>
      </c>
      <c r="D15" s="6">
        <f t="shared" si="2"/>
        <v>51</v>
      </c>
      <c r="E15" s="6">
        <f t="shared" si="3"/>
        <v>12</v>
      </c>
    </row>
    <row r="16" spans="1:6">
      <c r="A16" s="6">
        <v>114</v>
      </c>
      <c r="B16" s="6" t="str">
        <f t="shared" si="0"/>
        <v>Lynn Dakin</v>
      </c>
      <c r="C16" s="6" t="str">
        <f t="shared" si="1"/>
        <v>UK</v>
      </c>
      <c r="D16" s="6">
        <f t="shared" si="2"/>
        <v>49</v>
      </c>
      <c r="E16" s="6">
        <f t="shared" si="3"/>
        <v>14</v>
      </c>
    </row>
    <row r="17" spans="1:5">
      <c r="A17" s="6">
        <v>127</v>
      </c>
      <c r="B17" s="6" t="str">
        <f t="shared" si="0"/>
        <v>Sarah Miller</v>
      </c>
      <c r="C17" s="6" t="str">
        <f t="shared" si="1"/>
        <v>USA</v>
      </c>
      <c r="D17" s="6">
        <f t="shared" si="2"/>
        <v>48</v>
      </c>
      <c r="E17" s="6">
        <f t="shared" si="3"/>
        <v>15</v>
      </c>
    </row>
    <row r="18" spans="1:5">
      <c r="A18" s="6">
        <v>133</v>
      </c>
      <c r="B18" s="6" t="str">
        <f t="shared" si="0"/>
        <v>Vanessa Veillé</v>
      </c>
      <c r="C18" s="6" t="str">
        <f t="shared" si="1"/>
        <v>France</v>
      </c>
      <c r="D18" s="6">
        <f t="shared" si="2"/>
        <v>45</v>
      </c>
      <c r="E18" s="6">
        <f t="shared" si="3"/>
        <v>16</v>
      </c>
    </row>
    <row r="19" spans="1:5">
      <c r="A19" s="6">
        <v>102</v>
      </c>
      <c r="B19" s="6" t="str">
        <f t="shared" si="0"/>
        <v>Chris O'Brien</v>
      </c>
      <c r="C19" s="6" t="str">
        <f t="shared" si="1"/>
        <v>USA</v>
      </c>
      <c r="D19" s="6">
        <f t="shared" si="2"/>
        <v>42</v>
      </c>
      <c r="E19" s="6">
        <f t="shared" si="3"/>
        <v>17</v>
      </c>
    </row>
    <row r="20" spans="1:5">
      <c r="A20" s="6">
        <v>126</v>
      </c>
      <c r="B20" s="6" t="str">
        <f t="shared" si="0"/>
        <v>Sandra Lamotte</v>
      </c>
      <c r="C20" s="6" t="str">
        <f t="shared" si="1"/>
        <v>France</v>
      </c>
      <c r="D20" s="6">
        <f t="shared" si="2"/>
        <v>40</v>
      </c>
      <c r="E20" s="6">
        <f t="shared" si="3"/>
        <v>18</v>
      </c>
    </row>
    <row r="21" spans="1:5">
      <c r="A21" s="6">
        <v>129</v>
      </c>
      <c r="B21" s="6" t="str">
        <f t="shared" si="0"/>
        <v>Suzanne Commons</v>
      </c>
      <c r="C21" s="6" t="str">
        <f t="shared" si="1"/>
        <v>UK</v>
      </c>
      <c r="D21" s="6">
        <f t="shared" si="2"/>
        <v>39</v>
      </c>
      <c r="E21" s="6">
        <f t="shared" si="3"/>
        <v>19</v>
      </c>
    </row>
    <row r="22" spans="1:5">
      <c r="A22" s="6">
        <v>131</v>
      </c>
      <c r="B22" s="6" t="str">
        <f t="shared" si="0"/>
        <v>Tracy Tenny</v>
      </c>
      <c r="C22" s="6" t="str">
        <f t="shared" si="1"/>
        <v>USA</v>
      </c>
      <c r="D22" s="6">
        <f t="shared" si="2"/>
        <v>39</v>
      </c>
      <c r="E22" s="6">
        <f t="shared" si="3"/>
        <v>19</v>
      </c>
    </row>
    <row r="23" spans="1:5">
      <c r="A23" s="6">
        <v>116</v>
      </c>
      <c r="B23" s="6" t="str">
        <f t="shared" si="0"/>
        <v>Mandy Micra-Marciano</v>
      </c>
      <c r="C23" s="6" t="str">
        <f t="shared" si="1"/>
        <v>UK</v>
      </c>
      <c r="D23" s="6">
        <f t="shared" si="2"/>
        <v>38</v>
      </c>
      <c r="E23" s="6">
        <f t="shared" si="3"/>
        <v>21</v>
      </c>
    </row>
    <row r="24" spans="1:5">
      <c r="A24" s="6">
        <v>118</v>
      </c>
      <c r="B24" s="6" t="str">
        <f t="shared" si="0"/>
        <v>Marlène Aline</v>
      </c>
      <c r="C24" s="6" t="str">
        <f t="shared" si="1"/>
        <v>France</v>
      </c>
      <c r="D24" s="6">
        <f t="shared" si="2"/>
        <v>38</v>
      </c>
      <c r="E24" s="6">
        <f t="shared" si="3"/>
        <v>21</v>
      </c>
    </row>
    <row r="25" spans="1:5">
      <c r="A25" s="6">
        <v>106</v>
      </c>
      <c r="B25" s="6" t="str">
        <f t="shared" si="0"/>
        <v>Jacqueline Boof</v>
      </c>
      <c r="C25" s="6" t="str">
        <f t="shared" si="1"/>
        <v>France</v>
      </c>
      <c r="D25" s="6">
        <f t="shared" si="2"/>
        <v>36</v>
      </c>
      <c r="E25" s="6">
        <f t="shared" si="3"/>
        <v>23</v>
      </c>
    </row>
    <row r="26" spans="1:5">
      <c r="A26" s="6">
        <v>112</v>
      </c>
      <c r="B26" s="6" t="str">
        <f t="shared" si="0"/>
        <v>Lisa Deneen</v>
      </c>
      <c r="C26" s="6" t="str">
        <f t="shared" si="1"/>
        <v>UK</v>
      </c>
      <c r="D26" s="6">
        <f t="shared" si="2"/>
        <v>30</v>
      </c>
      <c r="E26" s="6">
        <f t="shared" si="3"/>
        <v>24</v>
      </c>
    </row>
    <row r="27" spans="1:5">
      <c r="A27" s="6">
        <v>115</v>
      </c>
      <c r="B27" s="6" t="str">
        <f t="shared" si="0"/>
        <v>Magdaléna Karlíková</v>
      </c>
      <c r="C27" s="6" t="str">
        <f t="shared" si="1"/>
        <v>Czechia</v>
      </c>
      <c r="D27" s="6">
        <f t="shared" si="2"/>
        <v>30</v>
      </c>
      <c r="E27" s="6">
        <f t="shared" si="3"/>
        <v>24</v>
      </c>
    </row>
    <row r="28" spans="1:5">
      <c r="A28" s="6">
        <v>122</v>
      </c>
      <c r="B28" s="6" t="str">
        <f t="shared" si="0"/>
        <v>Naomi Fountain</v>
      </c>
      <c r="C28" s="6" t="str">
        <f t="shared" si="1"/>
        <v>UK</v>
      </c>
      <c r="D28" s="6">
        <f t="shared" si="2"/>
        <v>23</v>
      </c>
      <c r="E28" s="6">
        <f t="shared" si="3"/>
        <v>26</v>
      </c>
    </row>
    <row r="29" spans="1:5">
      <c r="A29" s="6">
        <v>132</v>
      </c>
      <c r="B29" s="6" t="str">
        <f t="shared" si="0"/>
        <v>Valentina Tikhacheva</v>
      </c>
      <c r="C29" s="6" t="str">
        <f t="shared" si="1"/>
        <v>Russia</v>
      </c>
      <c r="D29" s="6">
        <f t="shared" si="2"/>
        <v>17</v>
      </c>
      <c r="E29" s="6">
        <f t="shared" si="3"/>
        <v>27</v>
      </c>
    </row>
    <row r="30" spans="1:5">
      <c r="A30" s="6">
        <v>108</v>
      </c>
      <c r="B30" s="6" t="str">
        <f t="shared" si="0"/>
        <v>Karin Thor</v>
      </c>
      <c r="C30" s="6" t="str">
        <f t="shared" si="1"/>
        <v>Sweden</v>
      </c>
      <c r="D30" s="6">
        <f t="shared" si="2"/>
        <v>15</v>
      </c>
      <c r="E30" s="6">
        <f t="shared" si="3"/>
        <v>28</v>
      </c>
    </row>
    <row r="31" spans="1:5">
      <c r="A31" s="6">
        <v>110</v>
      </c>
      <c r="B31" s="6" t="str">
        <f t="shared" si="0"/>
        <v>Kate Medley</v>
      </c>
      <c r="C31" s="6" t="str">
        <f t="shared" si="1"/>
        <v>UK</v>
      </c>
      <c r="D31" s="6">
        <f t="shared" si="2"/>
        <v>15</v>
      </c>
      <c r="E31" s="6">
        <f t="shared" si="3"/>
        <v>28</v>
      </c>
    </row>
    <row r="32" spans="1:5">
      <c r="A32" s="6">
        <v>125</v>
      </c>
      <c r="B32" s="6" t="str">
        <f t="shared" si="0"/>
        <v>Nicola Wetherill</v>
      </c>
      <c r="C32" s="6" t="str">
        <f t="shared" si="1"/>
        <v>UK</v>
      </c>
      <c r="D32" s="6">
        <f t="shared" si="2"/>
        <v>15</v>
      </c>
      <c r="E32" s="6">
        <f t="shared" si="3"/>
        <v>28</v>
      </c>
    </row>
    <row r="33" spans="1:5">
      <c r="A33" s="6">
        <v>109</v>
      </c>
      <c r="B33" s="6" t="str">
        <f t="shared" si="0"/>
        <v>Kate Bygrave</v>
      </c>
      <c r="C33" s="6" t="str">
        <f t="shared" si="1"/>
        <v>UK</v>
      </c>
      <c r="D33" s="6">
        <f t="shared" si="2"/>
        <v>11</v>
      </c>
      <c r="E33" s="6">
        <f t="shared" si="3"/>
        <v>31</v>
      </c>
    </row>
    <row r="34" spans="1:5">
      <c r="A34" s="6">
        <v>120</v>
      </c>
      <c r="B34" s="6" t="str">
        <f t="shared" si="0"/>
        <v>Monika Wolff</v>
      </c>
      <c r="C34" s="6" t="str">
        <f t="shared" si="1"/>
        <v>Germany</v>
      </c>
      <c r="D34" s="6">
        <f t="shared" si="2"/>
        <v>7</v>
      </c>
      <c r="E34" s="6">
        <f t="shared" si="3"/>
        <v>32</v>
      </c>
    </row>
    <row r="35" spans="1:5">
      <c r="A35" s="6">
        <v>107</v>
      </c>
      <c r="B35" s="6" t="str">
        <f t="shared" si="0"/>
        <v>Josselin Paille</v>
      </c>
      <c r="C35" s="6" t="str">
        <f t="shared" si="1"/>
        <v>France</v>
      </c>
      <c r="D35" s="6">
        <f t="shared" si="2"/>
        <v>0</v>
      </c>
      <c r="E35" s="6">
        <f t="shared" si="3"/>
        <v>33</v>
      </c>
    </row>
    <row r="36" spans="1:5">
      <c r="A36" s="6">
        <v>128</v>
      </c>
      <c r="B36" s="6" t="str">
        <f t="shared" si="0"/>
        <v>Sonja Wolff</v>
      </c>
      <c r="C36" s="6" t="str">
        <f t="shared" si="1"/>
        <v>Germany</v>
      </c>
      <c r="D36" s="6">
        <f t="shared" si="2"/>
        <v>0</v>
      </c>
      <c r="E36" s="6">
        <f t="shared" si="3"/>
        <v>33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1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E101"/>
  <sheetViews>
    <sheetView zoomScale="190" zoomScaleNormal="190" zoomScalePageLayoutView="190" workbookViewId="0">
      <selection activeCell="F1" sqref="F1"/>
    </sheetView>
  </sheetViews>
  <sheetFormatPr baseColWidth="10" defaultColWidth="9" defaultRowHeight="15" x14ac:dyDescent="0"/>
  <cols>
    <col min="1" max="1" width="5.28515625" style="13" bestFit="1" customWidth="1"/>
    <col min="2" max="2" width="20.42578125" style="13" bestFit="1" customWidth="1"/>
    <col min="3" max="3" width="9.5703125" style="13" bestFit="1" customWidth="1"/>
    <col min="4" max="4" width="7.42578125" style="13" bestFit="1" customWidth="1"/>
    <col min="5" max="5" width="7.140625" style="13" bestFit="1" customWidth="1"/>
    <col min="6" max="16384" width="9" style="13"/>
  </cols>
  <sheetData>
    <row r="1" spans="1:5" s="14" customFormat="1" ht="30">
      <c r="A1" s="81" t="s">
        <v>166</v>
      </c>
      <c r="B1" s="81"/>
      <c r="C1" s="81"/>
      <c r="D1" s="81"/>
      <c r="E1" s="81"/>
    </row>
    <row r="2" spans="1:5">
      <c r="A2" s="15" t="s">
        <v>160</v>
      </c>
      <c r="B2" s="15" t="s">
        <v>163</v>
      </c>
      <c r="C2" s="15" t="s">
        <v>1</v>
      </c>
      <c r="D2" s="15" t="s">
        <v>164</v>
      </c>
      <c r="E2" s="15" t="s">
        <v>165</v>
      </c>
    </row>
    <row r="3" spans="1:5">
      <c r="A3" s="6">
        <v>20</v>
      </c>
      <c r="B3" s="6" t="str">
        <f t="shared" ref="B3:B34" si="0">VLOOKUP(A3,MasterMen,2,FALSE)</f>
        <v>Christopher Miller</v>
      </c>
      <c r="C3" s="6" t="str">
        <f t="shared" ref="C3:C34" si="1">VLOOKUP(A3,MasterMen,3,FALSE)</f>
        <v>USA</v>
      </c>
      <c r="D3" s="6">
        <f t="shared" ref="D3:D34" si="2">VLOOKUP(A3,MasterMen,6,FALSE)</f>
        <v>93</v>
      </c>
      <c r="E3" s="6">
        <f t="shared" ref="E3:E34" si="3">RANK(D3,$D$3:$D$101)</f>
        <v>1</v>
      </c>
    </row>
    <row r="4" spans="1:5">
      <c r="A4" s="6">
        <v>28</v>
      </c>
      <c r="B4" s="6" t="str">
        <f t="shared" si="0"/>
        <v>Frank Fingerhut</v>
      </c>
      <c r="C4" s="6" t="str">
        <f t="shared" si="1"/>
        <v>Germany</v>
      </c>
      <c r="D4" s="6">
        <f t="shared" si="2"/>
        <v>92</v>
      </c>
      <c r="E4" s="6">
        <f t="shared" si="3"/>
        <v>2</v>
      </c>
    </row>
    <row r="5" spans="1:5">
      <c r="A5" s="6">
        <v>49</v>
      </c>
      <c r="B5" s="6" t="str">
        <f t="shared" si="0"/>
        <v>Konstantin Malyshev</v>
      </c>
      <c r="C5" s="6" t="str">
        <f t="shared" si="1"/>
        <v>Russia</v>
      </c>
      <c r="D5" s="6">
        <f t="shared" si="2"/>
        <v>91</v>
      </c>
      <c r="E5" s="6">
        <f t="shared" si="3"/>
        <v>3</v>
      </c>
    </row>
    <row r="6" spans="1:5">
      <c r="A6" s="6">
        <v>7</v>
      </c>
      <c r="B6" s="6" t="str">
        <f t="shared" si="0"/>
        <v>Artyom Dmitriev</v>
      </c>
      <c r="C6" s="6" t="str">
        <f t="shared" si="1"/>
        <v>Russia</v>
      </c>
      <c r="D6" s="6">
        <f t="shared" si="2"/>
        <v>90</v>
      </c>
      <c r="E6" s="6">
        <f t="shared" si="3"/>
        <v>4</v>
      </c>
    </row>
    <row r="7" spans="1:5">
      <c r="A7" s="6">
        <v>23</v>
      </c>
      <c r="B7" s="6" t="str">
        <f t="shared" si="0"/>
        <v>Danila Kharkov</v>
      </c>
      <c r="C7" s="6" t="str">
        <f t="shared" si="1"/>
        <v>Russia</v>
      </c>
      <c r="D7" s="6">
        <f t="shared" si="2"/>
        <v>90</v>
      </c>
      <c r="E7" s="6">
        <f t="shared" si="3"/>
        <v>4</v>
      </c>
    </row>
    <row r="8" spans="1:5">
      <c r="A8" s="6">
        <v>41</v>
      </c>
      <c r="B8" s="6" t="str">
        <f t="shared" si="0"/>
        <v>Jean-Yves Gautier</v>
      </c>
      <c r="C8" s="6" t="str">
        <f t="shared" si="1"/>
        <v>France</v>
      </c>
      <c r="D8" s="6">
        <f t="shared" si="2"/>
        <v>90</v>
      </c>
      <c r="E8" s="6">
        <f t="shared" si="3"/>
        <v>4</v>
      </c>
    </row>
    <row r="9" spans="1:5">
      <c r="A9" s="6">
        <v>4</v>
      </c>
      <c r="B9" s="6" t="str">
        <f t="shared" si="0"/>
        <v>Alan K Parish</v>
      </c>
      <c r="C9" s="6" t="str">
        <f t="shared" si="1"/>
        <v>UK</v>
      </c>
      <c r="D9" s="6">
        <f t="shared" si="2"/>
        <v>87</v>
      </c>
      <c r="E9" s="6">
        <f t="shared" si="3"/>
        <v>7</v>
      </c>
    </row>
    <row r="10" spans="1:5">
      <c r="A10" s="6">
        <v>11</v>
      </c>
      <c r="B10" s="6" t="str">
        <f t="shared" si="0"/>
        <v>Boriss Mihailovs</v>
      </c>
      <c r="C10" s="6" t="str">
        <f t="shared" si="1"/>
        <v>Latvia</v>
      </c>
      <c r="D10" s="6">
        <f t="shared" si="2"/>
        <v>86</v>
      </c>
      <c r="E10" s="6">
        <f t="shared" si="3"/>
        <v>8</v>
      </c>
    </row>
    <row r="11" spans="1:5">
      <c r="A11" s="6">
        <v>74</v>
      </c>
      <c r="B11" s="6" t="str">
        <f t="shared" si="0"/>
        <v>Pavel Peyrac Betin</v>
      </c>
      <c r="C11" s="6" t="str">
        <f t="shared" si="1"/>
        <v>Slovakia</v>
      </c>
      <c r="D11" s="6">
        <f t="shared" si="2"/>
        <v>85</v>
      </c>
      <c r="E11" s="6">
        <f t="shared" si="3"/>
        <v>9</v>
      </c>
    </row>
    <row r="12" spans="1:5">
      <c r="A12" s="6">
        <v>30</v>
      </c>
      <c r="B12" s="6" t="str">
        <f t="shared" si="0"/>
        <v>František Stejskal</v>
      </c>
      <c r="C12" s="6" t="str">
        <f t="shared" si="1"/>
        <v>Czechia</v>
      </c>
      <c r="D12" s="6">
        <f t="shared" si="2"/>
        <v>84</v>
      </c>
      <c r="E12" s="6">
        <f t="shared" si="3"/>
        <v>10</v>
      </c>
    </row>
    <row r="13" spans="1:5">
      <c r="A13" s="6">
        <v>62</v>
      </c>
      <c r="B13" s="6" t="str">
        <f t="shared" si="0"/>
        <v>Milan Novák</v>
      </c>
      <c r="C13" s="6" t="str">
        <f t="shared" si="1"/>
        <v>Czechia</v>
      </c>
      <c r="D13" s="6">
        <f t="shared" si="2"/>
        <v>83</v>
      </c>
      <c r="E13" s="6">
        <f t="shared" si="3"/>
        <v>11</v>
      </c>
    </row>
    <row r="14" spans="1:5">
      <c r="A14" s="6">
        <v>78</v>
      </c>
      <c r="B14" s="6" t="str">
        <f t="shared" si="0"/>
        <v>Pierre Cazoulat</v>
      </c>
      <c r="C14" s="6" t="str">
        <f t="shared" si="1"/>
        <v>France</v>
      </c>
      <c r="D14" s="6">
        <f t="shared" si="2"/>
        <v>83</v>
      </c>
      <c r="E14" s="6">
        <f t="shared" si="3"/>
        <v>11</v>
      </c>
    </row>
    <row r="15" spans="1:5">
      <c r="A15" s="6">
        <v>80</v>
      </c>
      <c r="B15" s="6" t="str">
        <f t="shared" si="0"/>
        <v>Richard Eisinger</v>
      </c>
      <c r="C15" s="6" t="str">
        <f t="shared" si="1"/>
        <v>UK</v>
      </c>
      <c r="D15" s="6">
        <f t="shared" si="2"/>
        <v>83</v>
      </c>
      <c r="E15" s="6">
        <f t="shared" si="3"/>
        <v>11</v>
      </c>
    </row>
    <row r="16" spans="1:5">
      <c r="A16" s="6">
        <v>5</v>
      </c>
      <c r="B16" s="6" t="str">
        <f t="shared" si="0"/>
        <v>Albert Ayupov</v>
      </c>
      <c r="C16" s="6" t="str">
        <f t="shared" si="1"/>
        <v>Russia</v>
      </c>
      <c r="D16" s="6">
        <f t="shared" si="2"/>
        <v>81</v>
      </c>
      <c r="E16" s="6">
        <f t="shared" si="3"/>
        <v>14</v>
      </c>
    </row>
    <row r="17" spans="1:5">
      <c r="A17" s="6">
        <v>93</v>
      </c>
      <c r="B17" s="6" t="str">
        <f t="shared" si="0"/>
        <v>Sylvain Guenegou</v>
      </c>
      <c r="C17" s="6" t="str">
        <f t="shared" si="1"/>
        <v>France</v>
      </c>
      <c r="D17" s="6">
        <f t="shared" si="2"/>
        <v>81</v>
      </c>
      <c r="E17" s="6">
        <f t="shared" si="3"/>
        <v>14</v>
      </c>
    </row>
    <row r="18" spans="1:5">
      <c r="A18" s="6">
        <v>85</v>
      </c>
      <c r="B18" s="6" t="str">
        <f t="shared" si="0"/>
        <v>Roger Arnay</v>
      </c>
      <c r="C18" s="6" t="str">
        <f t="shared" si="1"/>
        <v>UK</v>
      </c>
      <c r="D18" s="6">
        <f t="shared" si="2"/>
        <v>79</v>
      </c>
      <c r="E18" s="6">
        <f t="shared" si="3"/>
        <v>16</v>
      </c>
    </row>
    <row r="19" spans="1:5">
      <c r="A19" s="6">
        <v>48</v>
      </c>
      <c r="B19" s="6" t="str">
        <f t="shared" si="0"/>
        <v>Keith Commons</v>
      </c>
      <c r="C19" s="6" t="str">
        <f t="shared" si="1"/>
        <v>UK</v>
      </c>
      <c r="D19" s="6">
        <f t="shared" si="2"/>
        <v>78</v>
      </c>
      <c r="E19" s="6">
        <f t="shared" si="3"/>
        <v>17</v>
      </c>
    </row>
    <row r="20" spans="1:5">
      <c r="A20" s="6">
        <v>68</v>
      </c>
      <c r="B20" s="6" t="str">
        <f t="shared" si="0"/>
        <v>Pascal Bebon</v>
      </c>
      <c r="C20" s="6" t="str">
        <f t="shared" si="1"/>
        <v>France</v>
      </c>
      <c r="D20" s="6">
        <f t="shared" si="2"/>
        <v>78</v>
      </c>
      <c r="E20" s="6">
        <f t="shared" si="3"/>
        <v>17</v>
      </c>
    </row>
    <row r="21" spans="1:5">
      <c r="A21" s="6">
        <v>91</v>
      </c>
      <c r="B21" s="6" t="str">
        <f t="shared" si="0"/>
        <v>Sergey Fedosenko</v>
      </c>
      <c r="C21" s="6" t="str">
        <f t="shared" si="1"/>
        <v>Russia</v>
      </c>
      <c r="D21" s="6">
        <f t="shared" si="2"/>
        <v>77</v>
      </c>
      <c r="E21" s="6">
        <f t="shared" si="3"/>
        <v>19</v>
      </c>
    </row>
    <row r="22" spans="1:5">
      <c r="A22" s="6">
        <v>1</v>
      </c>
      <c r="B22" s="6" t="str">
        <f t="shared" si="0"/>
        <v>Adam Celadin</v>
      </c>
      <c r="C22" s="6" t="str">
        <f t="shared" si="1"/>
        <v>Czechia</v>
      </c>
      <c r="D22" s="6">
        <f t="shared" si="2"/>
        <v>76</v>
      </c>
      <c r="E22" s="6">
        <f t="shared" si="3"/>
        <v>20</v>
      </c>
    </row>
    <row r="23" spans="1:5">
      <c r="A23" s="6">
        <v>8</v>
      </c>
      <c r="B23" s="6" t="str">
        <f t="shared" si="0"/>
        <v>Baptiste Liné</v>
      </c>
      <c r="C23" s="6" t="str">
        <f t="shared" si="1"/>
        <v>France</v>
      </c>
      <c r="D23" s="6">
        <f t="shared" si="2"/>
        <v>76</v>
      </c>
      <c r="E23" s="6">
        <f t="shared" si="3"/>
        <v>20</v>
      </c>
    </row>
    <row r="24" spans="1:5">
      <c r="A24" s="6">
        <v>26</v>
      </c>
      <c r="B24" s="6" t="str">
        <f t="shared" si="0"/>
        <v>David Soyer</v>
      </c>
      <c r="C24" s="6" t="str">
        <f t="shared" si="1"/>
        <v>France</v>
      </c>
      <c r="D24" s="6">
        <f t="shared" si="2"/>
        <v>76</v>
      </c>
      <c r="E24" s="6">
        <f t="shared" si="3"/>
        <v>20</v>
      </c>
    </row>
    <row r="25" spans="1:5">
      <c r="A25" s="6">
        <v>86</v>
      </c>
      <c r="B25" s="6" t="str">
        <f t="shared" si="0"/>
        <v>Roland Meyer-Speicher</v>
      </c>
      <c r="C25" s="6" t="str">
        <f t="shared" si="1"/>
        <v>France</v>
      </c>
      <c r="D25" s="6">
        <f t="shared" si="2"/>
        <v>76</v>
      </c>
      <c r="E25" s="6">
        <f t="shared" si="3"/>
        <v>20</v>
      </c>
    </row>
    <row r="26" spans="1:5">
      <c r="A26" s="6">
        <v>39</v>
      </c>
      <c r="B26" s="6" t="str">
        <f t="shared" si="0"/>
        <v>Gregor Paprocki</v>
      </c>
      <c r="C26" s="6" t="str">
        <f t="shared" si="1"/>
        <v>Poland</v>
      </c>
      <c r="D26" s="6">
        <f t="shared" si="2"/>
        <v>75</v>
      </c>
      <c r="E26" s="6">
        <f t="shared" si="3"/>
        <v>24</v>
      </c>
    </row>
    <row r="27" spans="1:5">
      <c r="A27" s="6">
        <v>21</v>
      </c>
      <c r="B27" s="6" t="str">
        <f t="shared" si="0"/>
        <v>Dan Pegg</v>
      </c>
      <c r="C27" s="6" t="str">
        <f t="shared" si="1"/>
        <v>USA</v>
      </c>
      <c r="D27" s="6">
        <f t="shared" si="2"/>
        <v>74</v>
      </c>
      <c r="E27" s="6">
        <f t="shared" si="3"/>
        <v>25</v>
      </c>
    </row>
    <row r="28" spans="1:5">
      <c r="A28" s="6">
        <v>27</v>
      </c>
      <c r="B28" s="6" t="str">
        <f t="shared" si="0"/>
        <v>Etienne Morineau</v>
      </c>
      <c r="C28" s="6" t="str">
        <f t="shared" si="1"/>
        <v>France</v>
      </c>
      <c r="D28" s="6">
        <f t="shared" si="2"/>
        <v>73</v>
      </c>
      <c r="E28" s="6">
        <f t="shared" si="3"/>
        <v>26</v>
      </c>
    </row>
    <row r="29" spans="1:5">
      <c r="A29" s="6">
        <v>51</v>
      </c>
      <c r="B29" s="6" t="str">
        <f t="shared" si="0"/>
        <v>Lee Cheeseman</v>
      </c>
      <c r="C29" s="6" t="str">
        <f t="shared" si="1"/>
        <v>UK</v>
      </c>
      <c r="D29" s="6">
        <f t="shared" si="2"/>
        <v>73</v>
      </c>
      <c r="E29" s="6">
        <f t="shared" si="3"/>
        <v>26</v>
      </c>
    </row>
    <row r="30" spans="1:5">
      <c r="A30" s="6">
        <v>67</v>
      </c>
      <c r="B30" s="6" t="str">
        <f t="shared" si="0"/>
        <v>Owen Channer</v>
      </c>
      <c r="C30" s="6" t="str">
        <f t="shared" si="1"/>
        <v>UK</v>
      </c>
      <c r="D30" s="6">
        <f t="shared" si="2"/>
        <v>73</v>
      </c>
      <c r="E30" s="6">
        <f t="shared" si="3"/>
        <v>26</v>
      </c>
    </row>
    <row r="31" spans="1:5">
      <c r="A31" s="6">
        <v>17</v>
      </c>
      <c r="B31" s="6" t="str">
        <f t="shared" si="0"/>
        <v>Christophe de Félices</v>
      </c>
      <c r="C31" s="6" t="str">
        <f t="shared" si="1"/>
        <v>France</v>
      </c>
      <c r="D31" s="6">
        <f t="shared" si="2"/>
        <v>72</v>
      </c>
      <c r="E31" s="6">
        <f t="shared" si="3"/>
        <v>29</v>
      </c>
    </row>
    <row r="32" spans="1:5">
      <c r="A32" s="6">
        <v>32</v>
      </c>
      <c r="B32" s="6" t="str">
        <f t="shared" si="0"/>
        <v>Gaetan Freydt-Drouan</v>
      </c>
      <c r="C32" s="6" t="str">
        <f t="shared" si="1"/>
        <v>France</v>
      </c>
      <c r="D32" s="6">
        <f t="shared" si="2"/>
        <v>72</v>
      </c>
      <c r="E32" s="6">
        <f t="shared" si="3"/>
        <v>29</v>
      </c>
    </row>
    <row r="33" spans="1:5">
      <c r="A33" s="6">
        <v>35</v>
      </c>
      <c r="B33" s="6" t="str">
        <f t="shared" si="0"/>
        <v>George Leeming</v>
      </c>
      <c r="C33" s="6" t="str">
        <f t="shared" si="1"/>
        <v>UK</v>
      </c>
      <c r="D33" s="6">
        <f t="shared" si="2"/>
        <v>72</v>
      </c>
      <c r="E33" s="6">
        <f t="shared" si="3"/>
        <v>29</v>
      </c>
    </row>
    <row r="34" spans="1:5">
      <c r="A34" s="6">
        <v>75</v>
      </c>
      <c r="B34" s="6" t="str">
        <f t="shared" si="0"/>
        <v>Peter Thor</v>
      </c>
      <c r="C34" s="6" t="str">
        <f t="shared" si="1"/>
        <v>Sweden</v>
      </c>
      <c r="D34" s="6">
        <f t="shared" si="2"/>
        <v>72</v>
      </c>
      <c r="E34" s="6">
        <f t="shared" si="3"/>
        <v>29</v>
      </c>
    </row>
    <row r="35" spans="1:5">
      <c r="A35" s="6">
        <v>44</v>
      </c>
      <c r="B35" s="6" t="str">
        <f t="shared" ref="B35:B66" si="4">VLOOKUP(A35,MasterMen,2,FALSE)</f>
        <v>John Grabowski</v>
      </c>
      <c r="C35" s="6" t="str">
        <f t="shared" ref="C35:C66" si="5">VLOOKUP(A35,MasterMen,3,FALSE)</f>
        <v>USA</v>
      </c>
      <c r="D35" s="6">
        <f t="shared" ref="D35:D66" si="6">VLOOKUP(A35,MasterMen,6,FALSE)</f>
        <v>71</v>
      </c>
      <c r="E35" s="6">
        <f t="shared" ref="E35:E66" si="7">RANK(D35,$D$3:$D$101)</f>
        <v>33</v>
      </c>
    </row>
    <row r="36" spans="1:5">
      <c r="A36" s="6">
        <v>53</v>
      </c>
      <c r="B36" s="6" t="str">
        <f t="shared" si="4"/>
        <v>Marcus Pehart</v>
      </c>
      <c r="C36" s="6" t="str">
        <f t="shared" si="5"/>
        <v>Sweden</v>
      </c>
      <c r="D36" s="6">
        <f t="shared" si="6"/>
        <v>71</v>
      </c>
      <c r="E36" s="6">
        <f t="shared" si="7"/>
        <v>33</v>
      </c>
    </row>
    <row r="37" spans="1:5">
      <c r="A37" s="6">
        <v>70</v>
      </c>
      <c r="B37" s="6" t="str">
        <f t="shared" si="4"/>
        <v>Paul Maccarone</v>
      </c>
      <c r="C37" s="6" t="str">
        <f t="shared" si="5"/>
        <v>USA</v>
      </c>
      <c r="D37" s="6">
        <f t="shared" si="6"/>
        <v>71</v>
      </c>
      <c r="E37" s="6">
        <f t="shared" si="7"/>
        <v>33</v>
      </c>
    </row>
    <row r="38" spans="1:5">
      <c r="A38" s="6">
        <v>3</v>
      </c>
      <c r="B38" s="6" t="str">
        <f t="shared" si="4"/>
        <v>Adam Rohárik</v>
      </c>
      <c r="C38" s="6" t="str">
        <f t="shared" si="5"/>
        <v>Slovakia</v>
      </c>
      <c r="D38" s="6">
        <f t="shared" si="6"/>
        <v>70</v>
      </c>
      <c r="E38" s="6">
        <f t="shared" si="7"/>
        <v>36</v>
      </c>
    </row>
    <row r="39" spans="1:5">
      <c r="A39" s="6">
        <v>37</v>
      </c>
      <c r="B39" s="6" t="str">
        <f t="shared" si="4"/>
        <v>Graham Monkman</v>
      </c>
      <c r="C39" s="6" t="str">
        <f t="shared" si="5"/>
        <v>UK</v>
      </c>
      <c r="D39" s="6">
        <f t="shared" si="6"/>
        <v>70</v>
      </c>
      <c r="E39" s="6">
        <f t="shared" si="7"/>
        <v>36</v>
      </c>
    </row>
    <row r="40" spans="1:5">
      <c r="A40" s="6">
        <v>65</v>
      </c>
      <c r="B40" s="6" t="str">
        <f t="shared" si="4"/>
        <v>Nicolas Le Poac</v>
      </c>
      <c r="C40" s="6" t="str">
        <f t="shared" si="5"/>
        <v>France</v>
      </c>
      <c r="D40" s="6">
        <f t="shared" si="6"/>
        <v>70</v>
      </c>
      <c r="E40" s="6">
        <f t="shared" si="7"/>
        <v>36</v>
      </c>
    </row>
    <row r="41" spans="1:5">
      <c r="A41" s="6">
        <v>95</v>
      </c>
      <c r="B41" s="6" t="str">
        <f t="shared" si="4"/>
        <v>Tom Manley</v>
      </c>
      <c r="C41" s="6" t="str">
        <f t="shared" si="5"/>
        <v>UK</v>
      </c>
      <c r="D41" s="6">
        <f t="shared" si="6"/>
        <v>69</v>
      </c>
      <c r="E41" s="6">
        <f t="shared" si="7"/>
        <v>39</v>
      </c>
    </row>
    <row r="42" spans="1:5">
      <c r="A42" s="6">
        <v>79</v>
      </c>
      <c r="B42" s="6" t="str">
        <f t="shared" si="4"/>
        <v>Raphael Hue</v>
      </c>
      <c r="C42" s="6" t="str">
        <f t="shared" si="5"/>
        <v>France</v>
      </c>
      <c r="D42" s="6">
        <f t="shared" si="6"/>
        <v>67</v>
      </c>
      <c r="E42" s="6">
        <f t="shared" si="7"/>
        <v>40</v>
      </c>
    </row>
    <row r="43" spans="1:5">
      <c r="A43" s="6">
        <v>92</v>
      </c>
      <c r="B43" s="6" t="str">
        <f t="shared" si="4"/>
        <v>Stu Lindsey</v>
      </c>
      <c r="C43" s="6" t="str">
        <f t="shared" si="5"/>
        <v>UK</v>
      </c>
      <c r="D43" s="6">
        <f t="shared" si="6"/>
        <v>67</v>
      </c>
      <c r="E43" s="6">
        <f t="shared" si="7"/>
        <v>40</v>
      </c>
    </row>
    <row r="44" spans="1:5">
      <c r="A44" s="6">
        <v>63</v>
      </c>
      <c r="B44" s="6" t="str">
        <f t="shared" si="4"/>
        <v>Mo Gagawara</v>
      </c>
      <c r="C44" s="6" t="str">
        <f t="shared" si="5"/>
        <v>UK</v>
      </c>
      <c r="D44" s="6">
        <f t="shared" si="6"/>
        <v>66</v>
      </c>
      <c r="E44" s="6">
        <f t="shared" si="7"/>
        <v>42</v>
      </c>
    </row>
    <row r="45" spans="1:5">
      <c r="A45" s="6">
        <v>6</v>
      </c>
      <c r="B45" s="6" t="str">
        <f t="shared" si="4"/>
        <v>Antoine Hertz</v>
      </c>
      <c r="C45" s="6" t="str">
        <f t="shared" si="5"/>
        <v>France</v>
      </c>
      <c r="D45" s="6">
        <f t="shared" si="6"/>
        <v>65</v>
      </c>
      <c r="E45" s="6">
        <f t="shared" si="7"/>
        <v>43</v>
      </c>
    </row>
    <row r="46" spans="1:5">
      <c r="A46" s="6">
        <v>88</v>
      </c>
      <c r="B46" s="6" t="str">
        <f t="shared" si="4"/>
        <v>Roman Zhavnirovskii</v>
      </c>
      <c r="C46" s="6" t="str">
        <f t="shared" si="5"/>
        <v>Russia</v>
      </c>
      <c r="D46" s="6">
        <f t="shared" si="6"/>
        <v>65</v>
      </c>
      <c r="E46" s="6">
        <f t="shared" si="7"/>
        <v>43</v>
      </c>
    </row>
    <row r="47" spans="1:5">
      <c r="A47" s="6">
        <v>200</v>
      </c>
      <c r="B47" s="6" t="str">
        <f t="shared" si="4"/>
        <v>Martial Mauger</v>
      </c>
      <c r="C47" s="6" t="str">
        <f t="shared" si="5"/>
        <v>France</v>
      </c>
      <c r="D47" s="6">
        <f t="shared" si="6"/>
        <v>65</v>
      </c>
      <c r="E47" s="6">
        <f t="shared" si="7"/>
        <v>43</v>
      </c>
    </row>
    <row r="48" spans="1:5">
      <c r="A48" s="6">
        <v>40</v>
      </c>
      <c r="B48" s="6" t="str">
        <f t="shared" si="4"/>
        <v>Jace Waterman</v>
      </c>
      <c r="C48" s="6" t="str">
        <f t="shared" si="5"/>
        <v>UK</v>
      </c>
      <c r="D48" s="6">
        <f t="shared" si="6"/>
        <v>64</v>
      </c>
      <c r="E48" s="6">
        <f t="shared" si="7"/>
        <v>46</v>
      </c>
    </row>
    <row r="49" spans="1:5">
      <c r="A49" s="6">
        <v>56</v>
      </c>
      <c r="B49" s="6" t="str">
        <f t="shared" si="4"/>
        <v>Mark Temple</v>
      </c>
      <c r="C49" s="6" t="str">
        <f t="shared" si="5"/>
        <v>UK</v>
      </c>
      <c r="D49" s="6">
        <f t="shared" si="6"/>
        <v>64</v>
      </c>
      <c r="E49" s="6">
        <f t="shared" si="7"/>
        <v>46</v>
      </c>
    </row>
    <row r="50" spans="1:5">
      <c r="A50" s="6">
        <v>72</v>
      </c>
      <c r="B50" s="6" t="str">
        <f t="shared" si="4"/>
        <v>Paul Simpkins</v>
      </c>
      <c r="C50" s="6" t="str">
        <f t="shared" si="5"/>
        <v>UK</v>
      </c>
      <c r="D50" s="6">
        <f t="shared" si="6"/>
        <v>64</v>
      </c>
      <c r="E50" s="6">
        <f t="shared" si="7"/>
        <v>46</v>
      </c>
    </row>
    <row r="51" spans="1:5">
      <c r="A51" s="6">
        <v>38</v>
      </c>
      <c r="B51" s="6" t="str">
        <f t="shared" si="4"/>
        <v>Greg Baxter</v>
      </c>
      <c r="C51" s="6" t="str">
        <f t="shared" si="5"/>
        <v>UK</v>
      </c>
      <c r="D51" s="6">
        <f t="shared" si="6"/>
        <v>63</v>
      </c>
      <c r="E51" s="6">
        <f t="shared" si="7"/>
        <v>49</v>
      </c>
    </row>
    <row r="52" spans="1:5">
      <c r="A52" s="6">
        <v>42</v>
      </c>
      <c r="B52" s="6" t="str">
        <f t="shared" si="4"/>
        <v>Jesse Eng</v>
      </c>
      <c r="C52" s="6" t="str">
        <f t="shared" si="5"/>
        <v>USA</v>
      </c>
      <c r="D52" s="6">
        <f t="shared" si="6"/>
        <v>62</v>
      </c>
      <c r="E52" s="6">
        <f t="shared" si="7"/>
        <v>50</v>
      </c>
    </row>
    <row r="53" spans="1:5">
      <c r="A53" s="6">
        <v>83</v>
      </c>
      <c r="B53" s="6" t="str">
        <f t="shared" si="4"/>
        <v>Rick Brister</v>
      </c>
      <c r="C53" s="6" t="str">
        <f t="shared" si="5"/>
        <v>UK</v>
      </c>
      <c r="D53" s="6">
        <f t="shared" si="6"/>
        <v>61</v>
      </c>
      <c r="E53" s="6">
        <f t="shared" si="7"/>
        <v>51</v>
      </c>
    </row>
    <row r="54" spans="1:5">
      <c r="A54" s="6">
        <v>71</v>
      </c>
      <c r="B54" s="6" t="str">
        <f t="shared" si="4"/>
        <v>Paul Robinson</v>
      </c>
      <c r="C54" s="6" t="str">
        <f t="shared" si="5"/>
        <v>UK</v>
      </c>
      <c r="D54" s="6">
        <f t="shared" si="6"/>
        <v>60</v>
      </c>
      <c r="E54" s="6">
        <f t="shared" si="7"/>
        <v>52</v>
      </c>
    </row>
    <row r="55" spans="1:5">
      <c r="A55" s="6">
        <v>84</v>
      </c>
      <c r="B55" s="6" t="str">
        <f t="shared" si="4"/>
        <v>Rick Lemberg</v>
      </c>
      <c r="C55" s="6" t="str">
        <f t="shared" si="5"/>
        <v>USA</v>
      </c>
      <c r="D55" s="6">
        <f t="shared" si="6"/>
        <v>60</v>
      </c>
      <c r="E55" s="6">
        <f t="shared" si="7"/>
        <v>52</v>
      </c>
    </row>
    <row r="56" spans="1:5">
      <c r="A56" s="6">
        <v>73</v>
      </c>
      <c r="B56" s="6" t="str">
        <f t="shared" si="4"/>
        <v>Paul Swain</v>
      </c>
      <c r="C56" s="6" t="str">
        <f t="shared" si="5"/>
        <v>UK</v>
      </c>
      <c r="D56" s="6">
        <f t="shared" si="6"/>
        <v>57</v>
      </c>
      <c r="E56" s="6">
        <f t="shared" si="7"/>
        <v>54</v>
      </c>
    </row>
    <row r="57" spans="1:5">
      <c r="A57" s="6">
        <v>96</v>
      </c>
      <c r="B57" s="6" t="str">
        <f t="shared" si="4"/>
        <v>Viktor Latanskiy</v>
      </c>
      <c r="C57" s="6" t="str">
        <f t="shared" si="5"/>
        <v>Russia</v>
      </c>
      <c r="D57" s="6">
        <f t="shared" si="6"/>
        <v>57</v>
      </c>
      <c r="E57" s="6">
        <f t="shared" si="7"/>
        <v>54</v>
      </c>
    </row>
    <row r="58" spans="1:5">
      <c r="A58" s="6">
        <v>61</v>
      </c>
      <c r="B58" s="6" t="str">
        <f t="shared" si="4"/>
        <v>Mikey Atkins</v>
      </c>
      <c r="C58" s="6" t="str">
        <f t="shared" si="5"/>
        <v>UK</v>
      </c>
      <c r="D58" s="6">
        <f t="shared" si="6"/>
        <v>56</v>
      </c>
      <c r="E58" s="6">
        <f t="shared" si="7"/>
        <v>56</v>
      </c>
    </row>
    <row r="59" spans="1:5">
      <c r="A59" s="6">
        <v>90</v>
      </c>
      <c r="B59" s="6" t="str">
        <f t="shared" si="4"/>
        <v>Bronsart Ruddy</v>
      </c>
      <c r="C59" s="6" t="str">
        <f t="shared" si="5"/>
        <v>Belgium</v>
      </c>
      <c r="D59" s="6">
        <f t="shared" si="6"/>
        <v>56</v>
      </c>
      <c r="E59" s="6">
        <f t="shared" si="7"/>
        <v>56</v>
      </c>
    </row>
    <row r="60" spans="1:5">
      <c r="A60" s="6">
        <v>15</v>
      </c>
      <c r="B60" s="6" t="str">
        <f t="shared" si="4"/>
        <v>Christian Bordier</v>
      </c>
      <c r="C60" s="6" t="str">
        <f t="shared" si="5"/>
        <v>France</v>
      </c>
      <c r="D60" s="6">
        <f t="shared" si="6"/>
        <v>55</v>
      </c>
      <c r="E60" s="6">
        <f t="shared" si="7"/>
        <v>58</v>
      </c>
    </row>
    <row r="61" spans="1:5">
      <c r="A61" s="6">
        <v>19</v>
      </c>
      <c r="B61" s="6" t="str">
        <f t="shared" si="4"/>
        <v>Christophe Morcamp</v>
      </c>
      <c r="C61" s="6" t="str">
        <f t="shared" si="5"/>
        <v>France</v>
      </c>
      <c r="D61" s="6">
        <f t="shared" si="6"/>
        <v>55</v>
      </c>
      <c r="E61" s="6">
        <f t="shared" si="7"/>
        <v>58</v>
      </c>
    </row>
    <row r="62" spans="1:5">
      <c r="A62" s="6">
        <v>50</v>
      </c>
      <c r="B62" s="6" t="str">
        <f t="shared" si="4"/>
        <v>Le Gallo Gurvand</v>
      </c>
      <c r="C62" s="6" t="str">
        <f t="shared" si="5"/>
        <v>France</v>
      </c>
      <c r="D62" s="6">
        <f t="shared" si="6"/>
        <v>54</v>
      </c>
      <c r="E62" s="6">
        <f t="shared" si="7"/>
        <v>60</v>
      </c>
    </row>
    <row r="63" spans="1:5">
      <c r="A63" s="6">
        <v>12</v>
      </c>
      <c r="B63" s="6" t="str">
        <f t="shared" si="4"/>
        <v>Cameron Ball</v>
      </c>
      <c r="C63" s="6" t="str">
        <f t="shared" si="5"/>
        <v>UK</v>
      </c>
      <c r="D63" s="6">
        <f t="shared" si="6"/>
        <v>53</v>
      </c>
      <c r="E63" s="6">
        <f t="shared" si="7"/>
        <v>61</v>
      </c>
    </row>
    <row r="64" spans="1:5">
      <c r="A64" s="6">
        <v>33</v>
      </c>
      <c r="B64" s="6" t="str">
        <f t="shared" si="4"/>
        <v>Gareth Hawkes</v>
      </c>
      <c r="C64" s="6" t="str">
        <f t="shared" si="5"/>
        <v>UK</v>
      </c>
      <c r="D64" s="6">
        <f t="shared" si="6"/>
        <v>53</v>
      </c>
      <c r="E64" s="6">
        <f t="shared" si="7"/>
        <v>61</v>
      </c>
    </row>
    <row r="65" spans="1:5">
      <c r="A65" s="6">
        <v>36</v>
      </c>
      <c r="B65" s="6" t="str">
        <f t="shared" si="4"/>
        <v>Georges Cuvillier</v>
      </c>
      <c r="C65" s="6" t="str">
        <f t="shared" si="5"/>
        <v>Belgium</v>
      </c>
      <c r="D65" s="6">
        <f t="shared" si="6"/>
        <v>52</v>
      </c>
      <c r="E65" s="6">
        <f t="shared" si="7"/>
        <v>63</v>
      </c>
    </row>
    <row r="66" spans="1:5">
      <c r="A66" s="6">
        <v>10</v>
      </c>
      <c r="B66" s="6" t="str">
        <f t="shared" si="4"/>
        <v>Benoit Salaün</v>
      </c>
      <c r="C66" s="6" t="str">
        <f t="shared" si="5"/>
        <v>France</v>
      </c>
      <c r="D66" s="6">
        <f t="shared" si="6"/>
        <v>50</v>
      </c>
      <c r="E66" s="6">
        <f t="shared" si="7"/>
        <v>64</v>
      </c>
    </row>
    <row r="67" spans="1:5">
      <c r="A67" s="6">
        <v>69</v>
      </c>
      <c r="B67" s="6" t="str">
        <f t="shared" ref="B67:B98" si="8">VLOOKUP(A67,MasterMen,2,FALSE)</f>
        <v>Paul Hart</v>
      </c>
      <c r="C67" s="6" t="str">
        <f t="shared" ref="C67:C101" si="9">VLOOKUP(A67,MasterMen,3,FALSE)</f>
        <v>UK</v>
      </c>
      <c r="D67" s="6">
        <f t="shared" ref="D67:D101" si="10">VLOOKUP(A67,MasterMen,6,FALSE)</f>
        <v>47</v>
      </c>
      <c r="E67" s="6">
        <f t="shared" ref="E67:E98" si="11">RANK(D67,$D$3:$D$101)</f>
        <v>65</v>
      </c>
    </row>
    <row r="68" spans="1:5">
      <c r="A68" s="6">
        <v>66</v>
      </c>
      <c r="B68" s="6" t="str">
        <f t="shared" si="8"/>
        <v>Norbert Wolff</v>
      </c>
      <c r="C68" s="6" t="str">
        <f t="shared" si="9"/>
        <v>Germany</v>
      </c>
      <c r="D68" s="6">
        <f t="shared" si="10"/>
        <v>46</v>
      </c>
      <c r="E68" s="6">
        <f t="shared" si="11"/>
        <v>66</v>
      </c>
    </row>
    <row r="69" spans="1:5">
      <c r="A69" s="6">
        <v>60</v>
      </c>
      <c r="B69" s="6" t="str">
        <f t="shared" si="8"/>
        <v>Michael Abberton</v>
      </c>
      <c r="C69" s="6" t="str">
        <f t="shared" si="9"/>
        <v>UK</v>
      </c>
      <c r="D69" s="6">
        <f t="shared" si="10"/>
        <v>44</v>
      </c>
      <c r="E69" s="6">
        <f t="shared" si="11"/>
        <v>67</v>
      </c>
    </row>
    <row r="70" spans="1:5">
      <c r="A70" s="6">
        <v>77</v>
      </c>
      <c r="B70" s="6" t="str">
        <f t="shared" si="8"/>
        <v>Phil Marciano</v>
      </c>
      <c r="C70" s="6" t="str">
        <f t="shared" si="9"/>
        <v>UK</v>
      </c>
      <c r="D70" s="6">
        <f t="shared" si="10"/>
        <v>44</v>
      </c>
      <c r="E70" s="6">
        <f t="shared" si="11"/>
        <v>67</v>
      </c>
    </row>
    <row r="71" spans="1:5">
      <c r="A71" s="6">
        <v>57</v>
      </c>
      <c r="B71" s="6" t="str">
        <f t="shared" si="8"/>
        <v>Markus Kuosmanen</v>
      </c>
      <c r="C71" s="6" t="str">
        <f t="shared" si="9"/>
        <v>Sweden</v>
      </c>
      <c r="D71" s="6">
        <f t="shared" si="10"/>
        <v>42</v>
      </c>
      <c r="E71" s="6">
        <f t="shared" si="11"/>
        <v>69</v>
      </c>
    </row>
    <row r="72" spans="1:5">
      <c r="A72" s="6">
        <v>59</v>
      </c>
      <c r="B72" s="6" t="str">
        <f t="shared" si="8"/>
        <v>Matti Sairanen</v>
      </c>
      <c r="C72" s="6" t="str">
        <f t="shared" si="9"/>
        <v>Finland</v>
      </c>
      <c r="D72" s="6">
        <f t="shared" si="10"/>
        <v>42</v>
      </c>
      <c r="E72" s="6">
        <f t="shared" si="11"/>
        <v>69</v>
      </c>
    </row>
    <row r="73" spans="1:5">
      <c r="A73" s="6">
        <v>87</v>
      </c>
      <c r="B73" s="6" t="str">
        <f t="shared" si="8"/>
        <v>Roman Shlokov</v>
      </c>
      <c r="C73" s="6" t="str">
        <f t="shared" si="9"/>
        <v>Russia</v>
      </c>
      <c r="D73" s="6">
        <f t="shared" si="10"/>
        <v>42</v>
      </c>
      <c r="E73" s="6">
        <f t="shared" si="11"/>
        <v>69</v>
      </c>
    </row>
    <row r="74" spans="1:5">
      <c r="A74" s="6">
        <v>9</v>
      </c>
      <c r="B74" s="6" t="str">
        <f t="shared" si="8"/>
        <v>Benjamin Morcamp</v>
      </c>
      <c r="C74" s="6" t="str">
        <f t="shared" si="9"/>
        <v>France</v>
      </c>
      <c r="D74" s="6">
        <f t="shared" si="10"/>
        <v>40</v>
      </c>
      <c r="E74" s="6">
        <f t="shared" si="11"/>
        <v>72</v>
      </c>
    </row>
    <row r="75" spans="1:5">
      <c r="A75" s="6">
        <v>89</v>
      </c>
      <c r="B75" s="6" t="str">
        <f t="shared" si="8"/>
        <v>Ron Thomas</v>
      </c>
      <c r="C75" s="6" t="str">
        <f t="shared" si="9"/>
        <v>USA</v>
      </c>
      <c r="D75" s="6">
        <f t="shared" si="10"/>
        <v>40</v>
      </c>
      <c r="E75" s="6">
        <f t="shared" si="11"/>
        <v>72</v>
      </c>
    </row>
    <row r="76" spans="1:5">
      <c r="A76" s="6">
        <v>2</v>
      </c>
      <c r="B76" s="6" t="str">
        <f t="shared" si="8"/>
        <v>Adam Miller</v>
      </c>
      <c r="C76" s="6" t="str">
        <f t="shared" si="9"/>
        <v>UK</v>
      </c>
      <c r="D76" s="6">
        <f t="shared" si="10"/>
        <v>39</v>
      </c>
      <c r="E76" s="6">
        <f t="shared" si="11"/>
        <v>74</v>
      </c>
    </row>
    <row r="77" spans="1:5">
      <c r="A77" s="6">
        <v>34</v>
      </c>
      <c r="B77" s="6" t="str">
        <f t="shared" si="8"/>
        <v>George Binning</v>
      </c>
      <c r="C77" s="6" t="str">
        <f t="shared" si="9"/>
        <v>UK</v>
      </c>
      <c r="D77" s="6">
        <f t="shared" si="10"/>
        <v>39</v>
      </c>
      <c r="E77" s="6">
        <f t="shared" si="11"/>
        <v>74</v>
      </c>
    </row>
    <row r="78" spans="1:5">
      <c r="A78" s="6">
        <v>46</v>
      </c>
      <c r="B78" s="6" t="str">
        <f t="shared" si="8"/>
        <v>Jonathan Grasset</v>
      </c>
      <c r="C78" s="6" t="str">
        <f t="shared" si="9"/>
        <v>France</v>
      </c>
      <c r="D78" s="6">
        <f t="shared" si="10"/>
        <v>39</v>
      </c>
      <c r="E78" s="6">
        <f t="shared" si="11"/>
        <v>74</v>
      </c>
    </row>
    <row r="79" spans="1:5">
      <c r="A79" s="6">
        <v>58</v>
      </c>
      <c r="B79" s="6" t="str">
        <f t="shared" si="8"/>
        <v>Martin Dale</v>
      </c>
      <c r="C79" s="6" t="str">
        <f t="shared" si="9"/>
        <v>UK</v>
      </c>
      <c r="D79" s="6">
        <f t="shared" si="10"/>
        <v>38</v>
      </c>
      <c r="E79" s="6">
        <f t="shared" si="11"/>
        <v>77</v>
      </c>
    </row>
    <row r="80" spans="1:5">
      <c r="A80" s="6">
        <v>64</v>
      </c>
      <c r="B80" s="6" t="str">
        <f t="shared" si="8"/>
        <v>Neville Oldroyd</v>
      </c>
      <c r="C80" s="6" t="str">
        <f t="shared" si="9"/>
        <v>UK</v>
      </c>
      <c r="D80" s="6">
        <f t="shared" si="10"/>
        <v>38</v>
      </c>
      <c r="E80" s="6">
        <f t="shared" si="11"/>
        <v>77</v>
      </c>
    </row>
    <row r="81" spans="1:5">
      <c r="A81" s="6">
        <v>54</v>
      </c>
      <c r="B81" s="6" t="str">
        <f t="shared" si="8"/>
        <v>Mark Bond</v>
      </c>
      <c r="C81" s="6" t="str">
        <f t="shared" si="9"/>
        <v>UK</v>
      </c>
      <c r="D81" s="6">
        <f t="shared" si="10"/>
        <v>37</v>
      </c>
      <c r="E81" s="6">
        <f t="shared" si="11"/>
        <v>79</v>
      </c>
    </row>
    <row r="82" spans="1:5">
      <c r="A82" s="6">
        <v>16</v>
      </c>
      <c r="B82" s="6" t="str">
        <f t="shared" si="8"/>
        <v>Christian Thiel</v>
      </c>
      <c r="C82" s="6" t="str">
        <f t="shared" si="9"/>
        <v>Germany</v>
      </c>
      <c r="D82" s="6">
        <f t="shared" si="10"/>
        <v>36</v>
      </c>
      <c r="E82" s="6">
        <f t="shared" si="11"/>
        <v>80</v>
      </c>
    </row>
    <row r="83" spans="1:5">
      <c r="A83" s="6">
        <v>43</v>
      </c>
      <c r="B83" s="6" t="str">
        <f t="shared" si="8"/>
        <v>Johan Aline</v>
      </c>
      <c r="C83" s="6" t="str">
        <f t="shared" si="9"/>
        <v>France</v>
      </c>
      <c r="D83" s="6">
        <f t="shared" si="10"/>
        <v>36</v>
      </c>
      <c r="E83" s="6">
        <f t="shared" si="11"/>
        <v>80</v>
      </c>
    </row>
    <row r="84" spans="1:5">
      <c r="A84" s="6">
        <v>52</v>
      </c>
      <c r="B84" s="6" t="str">
        <f t="shared" si="8"/>
        <v>Ludovic Jezequel</v>
      </c>
      <c r="C84" s="6" t="str">
        <f t="shared" si="9"/>
        <v>France</v>
      </c>
      <c r="D84" s="6">
        <f t="shared" si="10"/>
        <v>35</v>
      </c>
      <c r="E84" s="6">
        <f t="shared" si="11"/>
        <v>82</v>
      </c>
    </row>
    <row r="85" spans="1:5">
      <c r="A85" s="6">
        <v>13</v>
      </c>
      <c r="B85" s="6" t="str">
        <f t="shared" si="8"/>
        <v>Chris Hughes</v>
      </c>
      <c r="C85" s="6" t="str">
        <f t="shared" si="9"/>
        <v>UK</v>
      </c>
      <c r="D85" s="6">
        <f t="shared" si="10"/>
        <v>33</v>
      </c>
      <c r="E85" s="6">
        <f t="shared" si="11"/>
        <v>83</v>
      </c>
    </row>
    <row r="86" spans="1:5">
      <c r="A86" s="6">
        <v>99</v>
      </c>
      <c r="B86" s="6" t="str">
        <f t="shared" si="8"/>
        <v>Yannick Anthoine</v>
      </c>
      <c r="C86" s="6" t="str">
        <f t="shared" si="9"/>
        <v>France</v>
      </c>
      <c r="D86" s="6">
        <f t="shared" si="10"/>
        <v>20</v>
      </c>
      <c r="E86" s="6">
        <f t="shared" si="11"/>
        <v>84</v>
      </c>
    </row>
    <row r="87" spans="1:5">
      <c r="A87" s="6">
        <v>55</v>
      </c>
      <c r="B87" s="6" t="str">
        <f t="shared" si="8"/>
        <v>Mark Lee</v>
      </c>
      <c r="C87" s="6" t="str">
        <f t="shared" si="9"/>
        <v>UK</v>
      </c>
      <c r="D87" s="6">
        <f t="shared" si="10"/>
        <v>16</v>
      </c>
      <c r="E87" s="6">
        <f t="shared" si="11"/>
        <v>85</v>
      </c>
    </row>
    <row r="88" spans="1:5">
      <c r="A88" s="6">
        <v>18</v>
      </c>
      <c r="B88" s="6" t="str">
        <f t="shared" si="8"/>
        <v>Christophe Goetsch</v>
      </c>
      <c r="C88" s="6" t="str">
        <f t="shared" si="9"/>
        <v>France</v>
      </c>
      <c r="D88" s="6">
        <f t="shared" si="10"/>
        <v>2</v>
      </c>
      <c r="E88" s="6">
        <f t="shared" si="11"/>
        <v>86</v>
      </c>
    </row>
    <row r="89" spans="1:5">
      <c r="A89" s="6">
        <v>22</v>
      </c>
      <c r="B89" s="6" t="str">
        <f t="shared" si="8"/>
        <v>Daniel Goodrum</v>
      </c>
      <c r="C89" s="6" t="str">
        <f t="shared" si="9"/>
        <v>UK</v>
      </c>
      <c r="D89" s="6">
        <f t="shared" si="10"/>
        <v>1</v>
      </c>
      <c r="E89" s="6">
        <f t="shared" si="11"/>
        <v>87</v>
      </c>
    </row>
    <row r="90" spans="1:5">
      <c r="A90" s="6">
        <v>14</v>
      </c>
      <c r="B90" s="6" t="str">
        <f t="shared" si="8"/>
        <v>Chris Poole</v>
      </c>
      <c r="C90" s="6" t="str">
        <f t="shared" si="9"/>
        <v>UK</v>
      </c>
      <c r="D90" s="6">
        <f t="shared" si="10"/>
        <v>0</v>
      </c>
      <c r="E90" s="6">
        <f t="shared" si="11"/>
        <v>88</v>
      </c>
    </row>
    <row r="91" spans="1:5">
      <c r="A91" s="6">
        <v>24</v>
      </c>
      <c r="B91" s="6" t="str">
        <f t="shared" si="8"/>
        <v>Danny Bear Thomas</v>
      </c>
      <c r="C91" s="6" t="str">
        <f t="shared" si="9"/>
        <v>UK</v>
      </c>
      <c r="D91" s="6">
        <f t="shared" si="10"/>
        <v>0</v>
      </c>
      <c r="E91" s="6">
        <f t="shared" si="11"/>
        <v>88</v>
      </c>
    </row>
    <row r="92" spans="1:5">
      <c r="A92" s="6">
        <v>25</v>
      </c>
      <c r="B92" s="6" t="str">
        <f t="shared" si="8"/>
        <v>Dave Aldridge</v>
      </c>
      <c r="C92" s="6" t="str">
        <f t="shared" si="9"/>
        <v>UK</v>
      </c>
      <c r="D92" s="6">
        <f t="shared" si="10"/>
        <v>0</v>
      </c>
      <c r="E92" s="6">
        <f t="shared" si="11"/>
        <v>88</v>
      </c>
    </row>
    <row r="93" spans="1:5">
      <c r="A93" s="6">
        <v>29</v>
      </c>
      <c r="B93" s="6" t="str">
        <f t="shared" si="8"/>
        <v>Frank Salonius</v>
      </c>
      <c r="C93" s="6" t="str">
        <f t="shared" si="9"/>
        <v>Finland</v>
      </c>
      <c r="D93" s="6">
        <f t="shared" si="10"/>
        <v>0</v>
      </c>
      <c r="E93" s="6">
        <f t="shared" si="11"/>
        <v>88</v>
      </c>
    </row>
    <row r="94" spans="1:5">
      <c r="A94" s="6">
        <v>31</v>
      </c>
      <c r="B94" s="6" t="str">
        <f t="shared" si="8"/>
        <v>Fredrik Persson</v>
      </c>
      <c r="C94" s="6" t="str">
        <f t="shared" si="9"/>
        <v>Sweden</v>
      </c>
      <c r="D94" s="6">
        <f t="shared" si="10"/>
        <v>0</v>
      </c>
      <c r="E94" s="6">
        <f t="shared" si="11"/>
        <v>88</v>
      </c>
    </row>
    <row r="95" spans="1:5">
      <c r="A95" s="6">
        <v>45</v>
      </c>
      <c r="B95" s="6" t="str">
        <f t="shared" si="8"/>
        <v>John Taylor</v>
      </c>
      <c r="C95" s="6" t="str">
        <f t="shared" si="9"/>
        <v>UK</v>
      </c>
      <c r="D95" s="6">
        <f t="shared" si="10"/>
        <v>0</v>
      </c>
      <c r="E95" s="6">
        <f t="shared" si="11"/>
        <v>88</v>
      </c>
    </row>
    <row r="96" spans="1:5">
      <c r="A96" s="6">
        <v>47</v>
      </c>
      <c r="B96" s="6" t="str">
        <f t="shared" si="8"/>
        <v>Kari Salonius</v>
      </c>
      <c r="C96" s="6" t="str">
        <f t="shared" si="9"/>
        <v>Finland</v>
      </c>
      <c r="D96" s="6">
        <f t="shared" si="10"/>
        <v>0</v>
      </c>
      <c r="E96" s="6">
        <f t="shared" si="11"/>
        <v>88</v>
      </c>
    </row>
    <row r="97" spans="1:5">
      <c r="A97" s="6">
        <v>76</v>
      </c>
      <c r="B97" s="6" t="str">
        <f t="shared" si="8"/>
        <v>Peter Wear</v>
      </c>
      <c r="C97" s="6" t="str">
        <f t="shared" si="9"/>
        <v>UK</v>
      </c>
      <c r="D97" s="6">
        <f t="shared" si="10"/>
        <v>0</v>
      </c>
      <c r="E97" s="6">
        <f t="shared" si="11"/>
        <v>88</v>
      </c>
    </row>
    <row r="98" spans="1:5">
      <c r="A98" s="6">
        <v>81</v>
      </c>
      <c r="B98" s="6" t="str">
        <f t="shared" si="8"/>
        <v>Richard Loxton</v>
      </c>
      <c r="C98" s="6" t="str">
        <f t="shared" si="9"/>
        <v>UK</v>
      </c>
      <c r="D98" s="6">
        <f t="shared" si="10"/>
        <v>0</v>
      </c>
      <c r="E98" s="6">
        <f t="shared" si="11"/>
        <v>88</v>
      </c>
    </row>
    <row r="99" spans="1:5">
      <c r="A99" s="6">
        <v>82</v>
      </c>
      <c r="B99" s="6" t="str">
        <f t="shared" ref="B99:B101" si="12">VLOOKUP(A99,MasterMen,2,FALSE)</f>
        <v>Richard Sunderland</v>
      </c>
      <c r="C99" s="6" t="str">
        <f t="shared" si="9"/>
        <v>UK</v>
      </c>
      <c r="D99" s="6">
        <f t="shared" si="10"/>
        <v>0</v>
      </c>
      <c r="E99" s="6">
        <f t="shared" ref="E99:E101" si="13">RANK(D99,$D$3:$D$101)</f>
        <v>88</v>
      </c>
    </row>
    <row r="100" spans="1:5">
      <c r="A100" s="6">
        <v>94</v>
      </c>
      <c r="B100" s="6" t="str">
        <f t="shared" si="12"/>
        <v>Tim Ignatov</v>
      </c>
      <c r="C100" s="6" t="str">
        <f t="shared" si="9"/>
        <v>UK</v>
      </c>
      <c r="D100" s="6">
        <f t="shared" si="10"/>
        <v>0</v>
      </c>
      <c r="E100" s="6">
        <f t="shared" si="13"/>
        <v>88</v>
      </c>
    </row>
    <row r="101" spans="1:5">
      <c r="A101" s="6">
        <v>98</v>
      </c>
      <c r="B101" s="6" t="str">
        <f t="shared" si="12"/>
        <v>Florian Loupias</v>
      </c>
      <c r="C101" s="6" t="str">
        <f t="shared" si="9"/>
        <v>France</v>
      </c>
      <c r="D101" s="6">
        <f t="shared" si="10"/>
        <v>0</v>
      </c>
      <c r="E101" s="6">
        <f t="shared" si="13"/>
        <v>88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  <pageSetUpPr fitToPage="1"/>
  </sheetPr>
  <dimension ref="A1:E36"/>
  <sheetViews>
    <sheetView zoomScale="160" zoomScaleNormal="160" zoomScalePageLayoutView="160" workbookViewId="0">
      <selection activeCell="F1" sqref="F1"/>
    </sheetView>
  </sheetViews>
  <sheetFormatPr baseColWidth="10" defaultColWidth="9" defaultRowHeight="15" x14ac:dyDescent="0"/>
  <cols>
    <col min="1" max="1" width="9" style="13"/>
    <col min="2" max="2" width="21.28515625" style="13" bestFit="1" customWidth="1"/>
    <col min="3" max="16384" width="9" style="13"/>
  </cols>
  <sheetData>
    <row r="1" spans="1:5" s="14" customFormat="1" ht="30">
      <c r="A1" s="81" t="s">
        <v>170</v>
      </c>
      <c r="B1" s="81"/>
      <c r="C1" s="81"/>
      <c r="D1" s="81"/>
      <c r="E1" s="81"/>
    </row>
    <row r="2" spans="1:5">
      <c r="A2" s="15" t="s">
        <v>160</v>
      </c>
      <c r="B2" s="15" t="s">
        <v>163</v>
      </c>
      <c r="C2" s="15" t="s">
        <v>1</v>
      </c>
      <c r="D2" s="15" t="s">
        <v>164</v>
      </c>
      <c r="E2" s="15" t="s">
        <v>165</v>
      </c>
    </row>
    <row r="3" spans="1:5">
      <c r="A3" s="6">
        <v>123</v>
      </c>
      <c r="B3" s="6" t="str">
        <f t="shared" ref="B3:B36" si="0">VLOOKUP(A3,MasterWomen,2,FALSE)</f>
        <v>Nataliya Dolgikh</v>
      </c>
      <c r="C3" s="6" t="str">
        <f t="shared" ref="C3:C36" si="1">VLOOKUP(A3,MasterWomen,3,FALSE)</f>
        <v>Russia</v>
      </c>
      <c r="D3" s="6">
        <f t="shared" ref="D3:D36" si="2">VLOOKUP(A3,MasterWomen,7,FALSE)</f>
        <v>51</v>
      </c>
      <c r="E3" s="6">
        <f t="shared" ref="E3:E36" si="3">RANK(D3,$D$3:$D$36)</f>
        <v>1</v>
      </c>
    </row>
    <row r="4" spans="1:5">
      <c r="A4" s="6">
        <v>113</v>
      </c>
      <c r="B4" s="6" t="str">
        <f t="shared" si="0"/>
        <v>Lou Guilbert</v>
      </c>
      <c r="C4" s="6" t="str">
        <f t="shared" si="1"/>
        <v>France</v>
      </c>
      <c r="D4" s="6">
        <f t="shared" si="2"/>
        <v>47</v>
      </c>
      <c r="E4" s="6">
        <f t="shared" si="3"/>
        <v>2</v>
      </c>
    </row>
    <row r="5" spans="1:5">
      <c r="A5" s="6">
        <v>117</v>
      </c>
      <c r="B5" s="6" t="str">
        <f t="shared" si="0"/>
        <v>Marina Kharkova</v>
      </c>
      <c r="C5" s="6" t="str">
        <f t="shared" si="1"/>
        <v>Russia</v>
      </c>
      <c r="D5" s="6">
        <f t="shared" si="2"/>
        <v>44</v>
      </c>
      <c r="E5" s="6">
        <f t="shared" si="3"/>
        <v>3</v>
      </c>
    </row>
    <row r="6" spans="1:5">
      <c r="A6" s="6">
        <v>129</v>
      </c>
      <c r="B6" s="6" t="str">
        <f t="shared" si="0"/>
        <v>Suzanne Commons</v>
      </c>
      <c r="C6" s="6" t="str">
        <f t="shared" si="1"/>
        <v>UK</v>
      </c>
      <c r="D6" s="6">
        <f t="shared" si="2"/>
        <v>43</v>
      </c>
      <c r="E6" s="6">
        <f t="shared" si="3"/>
        <v>4</v>
      </c>
    </row>
    <row r="7" spans="1:5">
      <c r="A7" s="6">
        <v>124</v>
      </c>
      <c r="B7" s="6" t="str">
        <f t="shared" si="0"/>
        <v>Nathalie Kuik</v>
      </c>
      <c r="C7" s="6" t="str">
        <f t="shared" si="1"/>
        <v>France</v>
      </c>
      <c r="D7" s="6">
        <f t="shared" si="2"/>
        <v>40</v>
      </c>
      <c r="E7" s="6">
        <f t="shared" si="3"/>
        <v>5</v>
      </c>
    </row>
    <row r="8" spans="1:5">
      <c r="A8" s="6">
        <v>130</v>
      </c>
      <c r="B8" s="6" t="str">
        <f t="shared" si="0"/>
        <v>Tammy Collander</v>
      </c>
      <c r="C8" s="6" t="str">
        <f t="shared" si="1"/>
        <v>USA</v>
      </c>
      <c r="D8" s="6">
        <f t="shared" si="2"/>
        <v>40</v>
      </c>
      <c r="E8" s="6">
        <f t="shared" si="3"/>
        <v>5</v>
      </c>
    </row>
    <row r="9" spans="1:5">
      <c r="A9" s="6">
        <v>103</v>
      </c>
      <c r="B9" s="6" t="str">
        <f t="shared" si="0"/>
        <v>Daniela Meyer-Speicher</v>
      </c>
      <c r="C9" s="6" t="str">
        <f t="shared" si="1"/>
        <v>France</v>
      </c>
      <c r="D9" s="6">
        <f t="shared" si="2"/>
        <v>38</v>
      </c>
      <c r="E9" s="6">
        <f t="shared" si="3"/>
        <v>7</v>
      </c>
    </row>
    <row r="10" spans="1:5">
      <c r="A10" s="6">
        <v>104</v>
      </c>
      <c r="B10" s="6" t="str">
        <f t="shared" si="0"/>
        <v>Irina Khotsenko</v>
      </c>
      <c r="C10" s="6" t="str">
        <f t="shared" si="1"/>
        <v>Russia</v>
      </c>
      <c r="D10" s="6">
        <f t="shared" si="2"/>
        <v>38</v>
      </c>
      <c r="E10" s="6">
        <f t="shared" si="3"/>
        <v>7</v>
      </c>
    </row>
    <row r="11" spans="1:5">
      <c r="A11" s="6">
        <v>101</v>
      </c>
      <c r="B11" s="6" t="str">
        <f t="shared" si="0"/>
        <v>Anna Velikaya</v>
      </c>
      <c r="C11" s="6" t="str">
        <f t="shared" si="1"/>
        <v>Russia</v>
      </c>
      <c r="D11" s="6">
        <f t="shared" si="2"/>
        <v>32</v>
      </c>
      <c r="E11" s="6">
        <f t="shared" si="3"/>
        <v>9</v>
      </c>
    </row>
    <row r="12" spans="1:5">
      <c r="A12" s="6">
        <v>100</v>
      </c>
      <c r="B12" s="6" t="str">
        <f t="shared" si="0"/>
        <v>Anna Krzheminskaia</v>
      </c>
      <c r="C12" s="6" t="str">
        <f t="shared" si="1"/>
        <v>Russia</v>
      </c>
      <c r="D12" s="6">
        <f t="shared" si="2"/>
        <v>28</v>
      </c>
      <c r="E12" s="6">
        <f t="shared" si="3"/>
        <v>10</v>
      </c>
    </row>
    <row r="13" spans="1:5">
      <c r="A13" s="6">
        <v>119</v>
      </c>
      <c r="B13" s="6" t="str">
        <f t="shared" si="0"/>
        <v>Melody Cuenca</v>
      </c>
      <c r="C13" s="6" t="str">
        <f t="shared" si="1"/>
        <v>USA</v>
      </c>
      <c r="D13" s="6">
        <f t="shared" si="2"/>
        <v>27</v>
      </c>
      <c r="E13" s="6">
        <f t="shared" si="3"/>
        <v>11</v>
      </c>
    </row>
    <row r="14" spans="1:5">
      <c r="A14" s="6">
        <v>105</v>
      </c>
      <c r="B14" s="6" t="str">
        <f t="shared" si="0"/>
        <v>Ivana Karlíková</v>
      </c>
      <c r="C14" s="6" t="str">
        <f t="shared" si="1"/>
        <v>Czechia</v>
      </c>
      <c r="D14" s="6">
        <f t="shared" si="2"/>
        <v>26</v>
      </c>
      <c r="E14" s="6">
        <f t="shared" si="3"/>
        <v>12</v>
      </c>
    </row>
    <row r="15" spans="1:5">
      <c r="A15" s="6">
        <v>126</v>
      </c>
      <c r="B15" s="6" t="str">
        <f t="shared" si="0"/>
        <v>Sandra Lamotte</v>
      </c>
      <c r="C15" s="6" t="str">
        <f t="shared" si="1"/>
        <v>France</v>
      </c>
      <c r="D15" s="6">
        <f t="shared" si="2"/>
        <v>25</v>
      </c>
      <c r="E15" s="6">
        <f t="shared" si="3"/>
        <v>13</v>
      </c>
    </row>
    <row r="16" spans="1:5">
      <c r="A16" s="6">
        <v>102</v>
      </c>
      <c r="B16" s="6" t="str">
        <f t="shared" si="0"/>
        <v>Chris O'Brien</v>
      </c>
      <c r="C16" s="6" t="str">
        <f t="shared" si="1"/>
        <v>USA</v>
      </c>
      <c r="D16" s="6">
        <f t="shared" si="2"/>
        <v>22</v>
      </c>
      <c r="E16" s="6">
        <f t="shared" si="3"/>
        <v>14</v>
      </c>
    </row>
    <row r="17" spans="1:5">
      <c r="A17" s="6">
        <v>111</v>
      </c>
      <c r="B17" s="6" t="str">
        <f t="shared" si="0"/>
        <v>Larisa Davydova</v>
      </c>
      <c r="C17" s="6" t="str">
        <f t="shared" si="1"/>
        <v>Russia</v>
      </c>
      <c r="D17" s="6">
        <f t="shared" si="2"/>
        <v>21</v>
      </c>
      <c r="E17" s="6">
        <f t="shared" si="3"/>
        <v>15</v>
      </c>
    </row>
    <row r="18" spans="1:5">
      <c r="A18" s="6">
        <v>121</v>
      </c>
      <c r="B18" s="6" t="str">
        <f t="shared" si="0"/>
        <v>Nadine Bordier</v>
      </c>
      <c r="C18" s="6" t="str">
        <f t="shared" si="1"/>
        <v>France</v>
      </c>
      <c r="D18" s="6">
        <f t="shared" si="2"/>
        <v>20</v>
      </c>
      <c r="E18" s="6">
        <f t="shared" si="3"/>
        <v>16</v>
      </c>
    </row>
    <row r="19" spans="1:5">
      <c r="A19" s="6">
        <v>133</v>
      </c>
      <c r="B19" s="6" t="str">
        <f t="shared" si="0"/>
        <v>Vanessa Veillé</v>
      </c>
      <c r="C19" s="6" t="str">
        <f t="shared" si="1"/>
        <v>France</v>
      </c>
      <c r="D19" s="6">
        <f t="shared" si="2"/>
        <v>19</v>
      </c>
      <c r="E19" s="6">
        <f t="shared" si="3"/>
        <v>17</v>
      </c>
    </row>
    <row r="20" spans="1:5">
      <c r="A20" s="6">
        <v>114</v>
      </c>
      <c r="B20" s="6" t="str">
        <f t="shared" si="0"/>
        <v>Lynn Dakin</v>
      </c>
      <c r="C20" s="6" t="str">
        <f t="shared" si="1"/>
        <v>UK</v>
      </c>
      <c r="D20" s="6">
        <f t="shared" si="2"/>
        <v>17</v>
      </c>
      <c r="E20" s="6">
        <f t="shared" si="3"/>
        <v>18</v>
      </c>
    </row>
    <row r="21" spans="1:5">
      <c r="A21" s="6">
        <v>131</v>
      </c>
      <c r="B21" s="6" t="str">
        <f t="shared" si="0"/>
        <v>Tracy Tenny</v>
      </c>
      <c r="C21" s="6" t="str">
        <f t="shared" si="1"/>
        <v>USA</v>
      </c>
      <c r="D21" s="6">
        <f t="shared" si="2"/>
        <v>17</v>
      </c>
      <c r="E21" s="6">
        <f t="shared" si="3"/>
        <v>18</v>
      </c>
    </row>
    <row r="22" spans="1:5">
      <c r="A22" s="6">
        <v>115</v>
      </c>
      <c r="B22" s="6" t="str">
        <f t="shared" si="0"/>
        <v>Magdaléna Karlíková</v>
      </c>
      <c r="C22" s="6" t="str">
        <f t="shared" si="1"/>
        <v>Czechia</v>
      </c>
      <c r="D22" s="6">
        <f t="shared" si="2"/>
        <v>16</v>
      </c>
      <c r="E22" s="6">
        <f t="shared" si="3"/>
        <v>20</v>
      </c>
    </row>
    <row r="23" spans="1:5">
      <c r="A23" s="6">
        <v>132</v>
      </c>
      <c r="B23" s="6" t="str">
        <f t="shared" si="0"/>
        <v>Valentina Tikhacheva</v>
      </c>
      <c r="C23" s="6" t="str">
        <f t="shared" si="1"/>
        <v>Russia</v>
      </c>
      <c r="D23" s="6">
        <f t="shared" si="2"/>
        <v>15</v>
      </c>
      <c r="E23" s="6">
        <f t="shared" si="3"/>
        <v>21</v>
      </c>
    </row>
    <row r="24" spans="1:5">
      <c r="A24" s="6">
        <v>116</v>
      </c>
      <c r="B24" s="6" t="str">
        <f t="shared" si="0"/>
        <v>Mandy Micra-Marciano</v>
      </c>
      <c r="C24" s="6" t="str">
        <f t="shared" si="1"/>
        <v>UK</v>
      </c>
      <c r="D24" s="6">
        <f t="shared" si="2"/>
        <v>12</v>
      </c>
      <c r="E24" s="6">
        <f t="shared" si="3"/>
        <v>22</v>
      </c>
    </row>
    <row r="25" spans="1:5">
      <c r="A25" s="6">
        <v>125</v>
      </c>
      <c r="B25" s="6" t="str">
        <f t="shared" si="0"/>
        <v>Nicola Wetherill</v>
      </c>
      <c r="C25" s="6" t="str">
        <f t="shared" si="1"/>
        <v>UK</v>
      </c>
      <c r="D25" s="6">
        <f t="shared" si="2"/>
        <v>12</v>
      </c>
      <c r="E25" s="6">
        <f t="shared" si="3"/>
        <v>22</v>
      </c>
    </row>
    <row r="26" spans="1:5">
      <c r="A26" s="6">
        <v>122</v>
      </c>
      <c r="B26" s="6" t="str">
        <f t="shared" si="0"/>
        <v>Naomi Fountain</v>
      </c>
      <c r="C26" s="6" t="str">
        <f t="shared" si="1"/>
        <v>UK</v>
      </c>
      <c r="D26" s="6">
        <f t="shared" si="2"/>
        <v>10</v>
      </c>
      <c r="E26" s="6">
        <f t="shared" si="3"/>
        <v>24</v>
      </c>
    </row>
    <row r="27" spans="1:5">
      <c r="A27" s="6">
        <v>109</v>
      </c>
      <c r="B27" s="6" t="str">
        <f t="shared" si="0"/>
        <v>Kate Bygrave</v>
      </c>
      <c r="C27" s="6" t="str">
        <f t="shared" si="1"/>
        <v>UK</v>
      </c>
      <c r="D27" s="6">
        <f t="shared" si="2"/>
        <v>8</v>
      </c>
      <c r="E27" s="6">
        <f t="shared" si="3"/>
        <v>25</v>
      </c>
    </row>
    <row r="28" spans="1:5">
      <c r="A28" s="6">
        <v>112</v>
      </c>
      <c r="B28" s="6" t="str">
        <f t="shared" si="0"/>
        <v>Lisa Deneen</v>
      </c>
      <c r="C28" s="6" t="str">
        <f t="shared" si="1"/>
        <v>UK</v>
      </c>
      <c r="D28" s="6">
        <f t="shared" si="2"/>
        <v>6</v>
      </c>
      <c r="E28" s="6">
        <f t="shared" si="3"/>
        <v>26</v>
      </c>
    </row>
    <row r="29" spans="1:5">
      <c r="A29" s="6">
        <v>127</v>
      </c>
      <c r="B29" s="6" t="str">
        <f t="shared" si="0"/>
        <v>Sarah Miller</v>
      </c>
      <c r="C29" s="6" t="str">
        <f t="shared" si="1"/>
        <v>USA</v>
      </c>
      <c r="D29" s="6">
        <f t="shared" si="2"/>
        <v>6</v>
      </c>
      <c r="E29" s="6">
        <f t="shared" si="3"/>
        <v>26</v>
      </c>
    </row>
    <row r="30" spans="1:5">
      <c r="A30" s="6">
        <v>110</v>
      </c>
      <c r="B30" s="6" t="str">
        <f t="shared" si="0"/>
        <v>Kate Medley</v>
      </c>
      <c r="C30" s="6" t="str">
        <f t="shared" si="1"/>
        <v>UK</v>
      </c>
      <c r="D30" s="6">
        <f t="shared" si="2"/>
        <v>4</v>
      </c>
      <c r="E30" s="6">
        <f t="shared" si="3"/>
        <v>28</v>
      </c>
    </row>
    <row r="31" spans="1:5">
      <c r="A31" s="6">
        <v>118</v>
      </c>
      <c r="B31" s="6" t="str">
        <f t="shared" si="0"/>
        <v>Marlène Aline</v>
      </c>
      <c r="C31" s="6" t="str">
        <f t="shared" si="1"/>
        <v>France</v>
      </c>
      <c r="D31" s="6">
        <f t="shared" si="2"/>
        <v>3</v>
      </c>
      <c r="E31" s="6">
        <f t="shared" si="3"/>
        <v>29</v>
      </c>
    </row>
    <row r="32" spans="1:5">
      <c r="A32" s="6">
        <v>106</v>
      </c>
      <c r="B32" s="6" t="str">
        <f t="shared" si="0"/>
        <v>Jacqueline Boof</v>
      </c>
      <c r="C32" s="6" t="str">
        <f t="shared" si="1"/>
        <v>France</v>
      </c>
      <c r="D32" s="6">
        <f t="shared" si="2"/>
        <v>0</v>
      </c>
      <c r="E32" s="6">
        <f t="shared" si="3"/>
        <v>30</v>
      </c>
    </row>
    <row r="33" spans="1:5">
      <c r="A33" s="6">
        <v>107</v>
      </c>
      <c r="B33" s="6" t="str">
        <f t="shared" si="0"/>
        <v>Josselin Paille</v>
      </c>
      <c r="C33" s="6" t="str">
        <f t="shared" si="1"/>
        <v>France</v>
      </c>
      <c r="D33" s="6">
        <f t="shared" si="2"/>
        <v>0</v>
      </c>
      <c r="E33" s="6">
        <f t="shared" si="3"/>
        <v>30</v>
      </c>
    </row>
    <row r="34" spans="1:5">
      <c r="A34" s="6">
        <v>108</v>
      </c>
      <c r="B34" s="6" t="str">
        <f t="shared" si="0"/>
        <v>Karin Thor</v>
      </c>
      <c r="C34" s="6" t="str">
        <f t="shared" si="1"/>
        <v>Sweden</v>
      </c>
      <c r="D34" s="6">
        <f t="shared" si="2"/>
        <v>0</v>
      </c>
      <c r="E34" s="6">
        <f t="shared" si="3"/>
        <v>30</v>
      </c>
    </row>
    <row r="35" spans="1:5">
      <c r="A35" s="6">
        <v>120</v>
      </c>
      <c r="B35" s="6" t="str">
        <f t="shared" si="0"/>
        <v>Monika Wolff</v>
      </c>
      <c r="C35" s="6" t="str">
        <f t="shared" si="1"/>
        <v>Germany</v>
      </c>
      <c r="D35" s="6">
        <f t="shared" si="2"/>
        <v>0</v>
      </c>
      <c r="E35" s="6">
        <f t="shared" si="3"/>
        <v>30</v>
      </c>
    </row>
    <row r="36" spans="1:5">
      <c r="A36" s="6">
        <v>128</v>
      </c>
      <c r="B36" s="6" t="str">
        <f t="shared" si="0"/>
        <v>Sonja Wolff</v>
      </c>
      <c r="C36" s="6" t="str">
        <f t="shared" si="1"/>
        <v>Germany</v>
      </c>
      <c r="D36" s="6">
        <f t="shared" si="2"/>
        <v>0</v>
      </c>
      <c r="E36" s="6">
        <f t="shared" si="3"/>
        <v>30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1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A1:E101"/>
  <sheetViews>
    <sheetView zoomScale="175" zoomScaleNormal="175" zoomScalePageLayoutView="175" workbookViewId="0">
      <selection activeCell="F1" sqref="F1"/>
    </sheetView>
  </sheetViews>
  <sheetFormatPr baseColWidth="10" defaultColWidth="9" defaultRowHeight="15" x14ac:dyDescent="0"/>
  <cols>
    <col min="1" max="1" width="5.28515625" style="13" bestFit="1" customWidth="1"/>
    <col min="2" max="2" width="20.42578125" style="13" bestFit="1" customWidth="1"/>
    <col min="3" max="3" width="9.5703125" style="13" bestFit="1" customWidth="1"/>
    <col min="4" max="4" width="7.42578125" style="13" bestFit="1" customWidth="1"/>
    <col min="5" max="5" width="7.140625" style="13" bestFit="1" customWidth="1"/>
    <col min="6" max="16384" width="9" style="13"/>
  </cols>
  <sheetData>
    <row r="1" spans="1:5" s="14" customFormat="1" ht="30">
      <c r="A1" s="81" t="s">
        <v>167</v>
      </c>
      <c r="B1" s="81"/>
      <c r="C1" s="81"/>
      <c r="D1" s="81"/>
      <c r="E1" s="81"/>
    </row>
    <row r="2" spans="1:5">
      <c r="A2" s="15" t="s">
        <v>160</v>
      </c>
      <c r="B2" s="15" t="s">
        <v>163</v>
      </c>
      <c r="C2" s="15" t="s">
        <v>1</v>
      </c>
      <c r="D2" s="15" t="s">
        <v>164</v>
      </c>
      <c r="E2" s="15" t="s">
        <v>165</v>
      </c>
    </row>
    <row r="3" spans="1:5">
      <c r="A3" s="6">
        <v>91</v>
      </c>
      <c r="B3" s="6" t="str">
        <f t="shared" ref="B3:B34" si="0">VLOOKUP(A3,MasterMen,2,FALSE)</f>
        <v>Sergey Fedosenko</v>
      </c>
      <c r="C3" s="6" t="str">
        <f t="shared" ref="C3:C34" si="1">VLOOKUP(A3,MasterMen,3,FALSE)</f>
        <v>Russia</v>
      </c>
      <c r="D3" s="6">
        <f t="shared" ref="D3:D34" si="2">VLOOKUP(A3,MasterMen,7,FALSE)</f>
        <v>91</v>
      </c>
      <c r="E3" s="6">
        <f t="shared" ref="E3:E34" si="3">RANK(D3,$D$3:$D$101)</f>
        <v>1</v>
      </c>
    </row>
    <row r="4" spans="1:5">
      <c r="A4" s="6">
        <v>28</v>
      </c>
      <c r="B4" s="6" t="str">
        <f t="shared" si="0"/>
        <v>Frank Fingerhut</v>
      </c>
      <c r="C4" s="6" t="str">
        <f t="shared" si="1"/>
        <v>Germany</v>
      </c>
      <c r="D4" s="6">
        <f t="shared" si="2"/>
        <v>82</v>
      </c>
      <c r="E4" s="6">
        <f t="shared" si="3"/>
        <v>2</v>
      </c>
    </row>
    <row r="5" spans="1:5">
      <c r="A5" s="6">
        <v>11</v>
      </c>
      <c r="B5" s="6" t="str">
        <f t="shared" si="0"/>
        <v>Boriss Mihailovs</v>
      </c>
      <c r="C5" s="6" t="str">
        <f t="shared" si="1"/>
        <v>Latvia</v>
      </c>
      <c r="D5" s="6">
        <f t="shared" si="2"/>
        <v>72</v>
      </c>
      <c r="E5" s="6">
        <f t="shared" si="3"/>
        <v>3</v>
      </c>
    </row>
    <row r="6" spans="1:5">
      <c r="A6" s="6">
        <v>5</v>
      </c>
      <c r="B6" s="6" t="str">
        <f t="shared" si="0"/>
        <v>Albert Ayupov</v>
      </c>
      <c r="C6" s="6" t="str">
        <f t="shared" si="1"/>
        <v>Russia</v>
      </c>
      <c r="D6" s="6">
        <f t="shared" si="2"/>
        <v>70</v>
      </c>
      <c r="E6" s="6">
        <f t="shared" si="3"/>
        <v>4</v>
      </c>
    </row>
    <row r="7" spans="1:5">
      <c r="A7" s="6">
        <v>49</v>
      </c>
      <c r="B7" s="6" t="str">
        <f t="shared" si="0"/>
        <v>Konstantin Malyshev</v>
      </c>
      <c r="C7" s="6" t="str">
        <f t="shared" si="1"/>
        <v>Russia</v>
      </c>
      <c r="D7" s="6">
        <f t="shared" si="2"/>
        <v>68</v>
      </c>
      <c r="E7" s="6">
        <f t="shared" si="3"/>
        <v>5</v>
      </c>
    </row>
    <row r="8" spans="1:5">
      <c r="A8" s="6">
        <v>93</v>
      </c>
      <c r="B8" s="6" t="str">
        <f t="shared" si="0"/>
        <v>Sylvain Guenegou</v>
      </c>
      <c r="C8" s="6" t="str">
        <f t="shared" si="1"/>
        <v>France</v>
      </c>
      <c r="D8" s="6">
        <f t="shared" si="2"/>
        <v>68</v>
      </c>
      <c r="E8" s="6">
        <f t="shared" si="3"/>
        <v>5</v>
      </c>
    </row>
    <row r="9" spans="1:5">
      <c r="A9" s="6">
        <v>62</v>
      </c>
      <c r="B9" s="6" t="str">
        <f t="shared" si="0"/>
        <v>Milan Novák</v>
      </c>
      <c r="C9" s="6" t="str">
        <f t="shared" si="1"/>
        <v>Czechia</v>
      </c>
      <c r="D9" s="6">
        <f t="shared" si="2"/>
        <v>66</v>
      </c>
      <c r="E9" s="6">
        <f t="shared" si="3"/>
        <v>7</v>
      </c>
    </row>
    <row r="10" spans="1:5">
      <c r="A10" s="6">
        <v>20</v>
      </c>
      <c r="B10" s="6" t="str">
        <f t="shared" si="0"/>
        <v>Christopher Miller</v>
      </c>
      <c r="C10" s="6" t="str">
        <f t="shared" si="1"/>
        <v>USA</v>
      </c>
      <c r="D10" s="6">
        <f t="shared" si="2"/>
        <v>63</v>
      </c>
      <c r="E10" s="6">
        <f t="shared" si="3"/>
        <v>8</v>
      </c>
    </row>
    <row r="11" spans="1:5">
      <c r="A11" s="6">
        <v>86</v>
      </c>
      <c r="B11" s="6" t="str">
        <f t="shared" si="0"/>
        <v>Roland Meyer-Speicher</v>
      </c>
      <c r="C11" s="6" t="str">
        <f t="shared" si="1"/>
        <v>France</v>
      </c>
      <c r="D11" s="6">
        <f t="shared" si="2"/>
        <v>61</v>
      </c>
      <c r="E11" s="6">
        <f t="shared" si="3"/>
        <v>9</v>
      </c>
    </row>
    <row r="12" spans="1:5">
      <c r="A12" s="6">
        <v>70</v>
      </c>
      <c r="B12" s="6" t="str">
        <f t="shared" si="0"/>
        <v>Paul Maccarone</v>
      </c>
      <c r="C12" s="6" t="str">
        <f t="shared" si="1"/>
        <v>USA</v>
      </c>
      <c r="D12" s="6">
        <f t="shared" si="2"/>
        <v>60</v>
      </c>
      <c r="E12" s="6">
        <f t="shared" si="3"/>
        <v>10</v>
      </c>
    </row>
    <row r="13" spans="1:5">
      <c r="A13" s="6">
        <v>7</v>
      </c>
      <c r="B13" s="6" t="str">
        <f t="shared" si="0"/>
        <v>Artyom Dmitriev</v>
      </c>
      <c r="C13" s="6" t="str">
        <f t="shared" si="1"/>
        <v>Russia</v>
      </c>
      <c r="D13" s="6">
        <f t="shared" si="2"/>
        <v>59</v>
      </c>
      <c r="E13" s="6">
        <f t="shared" si="3"/>
        <v>11</v>
      </c>
    </row>
    <row r="14" spans="1:5">
      <c r="A14" s="6">
        <v>4</v>
      </c>
      <c r="B14" s="6" t="str">
        <f t="shared" si="0"/>
        <v>Alan K Parish</v>
      </c>
      <c r="C14" s="6" t="str">
        <f t="shared" si="1"/>
        <v>UK</v>
      </c>
      <c r="D14" s="6">
        <f t="shared" si="2"/>
        <v>58</v>
      </c>
      <c r="E14" s="6">
        <f t="shared" si="3"/>
        <v>12</v>
      </c>
    </row>
    <row r="15" spans="1:5">
      <c r="A15" s="6">
        <v>78</v>
      </c>
      <c r="B15" s="6" t="str">
        <f t="shared" si="0"/>
        <v>Pierre Cazoulat</v>
      </c>
      <c r="C15" s="6" t="str">
        <f t="shared" si="1"/>
        <v>France</v>
      </c>
      <c r="D15" s="6">
        <f t="shared" si="2"/>
        <v>58</v>
      </c>
      <c r="E15" s="6">
        <f t="shared" si="3"/>
        <v>12</v>
      </c>
    </row>
    <row r="16" spans="1:5">
      <c r="A16" s="6">
        <v>56</v>
      </c>
      <c r="B16" s="6" t="str">
        <f t="shared" si="0"/>
        <v>Mark Temple</v>
      </c>
      <c r="C16" s="6" t="str">
        <f t="shared" si="1"/>
        <v>UK</v>
      </c>
      <c r="D16" s="6">
        <f t="shared" si="2"/>
        <v>57</v>
      </c>
      <c r="E16" s="6">
        <f t="shared" si="3"/>
        <v>14</v>
      </c>
    </row>
    <row r="17" spans="1:5">
      <c r="A17" s="6">
        <v>32</v>
      </c>
      <c r="B17" s="6" t="str">
        <f t="shared" si="0"/>
        <v>Gaetan Freydt-Drouan</v>
      </c>
      <c r="C17" s="6" t="str">
        <f t="shared" si="1"/>
        <v>France</v>
      </c>
      <c r="D17" s="6">
        <f t="shared" si="2"/>
        <v>56</v>
      </c>
      <c r="E17" s="6">
        <f t="shared" si="3"/>
        <v>15</v>
      </c>
    </row>
    <row r="18" spans="1:5">
      <c r="A18" s="6">
        <v>80</v>
      </c>
      <c r="B18" s="6" t="str">
        <f t="shared" si="0"/>
        <v>Richard Eisinger</v>
      </c>
      <c r="C18" s="6" t="str">
        <f t="shared" si="1"/>
        <v>UK</v>
      </c>
      <c r="D18" s="6">
        <f t="shared" si="2"/>
        <v>56</v>
      </c>
      <c r="E18" s="6">
        <f t="shared" si="3"/>
        <v>15</v>
      </c>
    </row>
    <row r="19" spans="1:5">
      <c r="A19" s="6">
        <v>23</v>
      </c>
      <c r="B19" s="6" t="str">
        <f t="shared" si="0"/>
        <v>Danila Kharkov</v>
      </c>
      <c r="C19" s="6" t="str">
        <f t="shared" si="1"/>
        <v>Russia</v>
      </c>
      <c r="D19" s="6">
        <f t="shared" si="2"/>
        <v>55</v>
      </c>
      <c r="E19" s="6">
        <f t="shared" si="3"/>
        <v>17</v>
      </c>
    </row>
    <row r="20" spans="1:5">
      <c r="A20" s="6">
        <v>27</v>
      </c>
      <c r="B20" s="6" t="str">
        <f t="shared" si="0"/>
        <v>Etienne Morineau</v>
      </c>
      <c r="C20" s="6" t="str">
        <f t="shared" si="1"/>
        <v>France</v>
      </c>
      <c r="D20" s="6">
        <f t="shared" si="2"/>
        <v>54</v>
      </c>
      <c r="E20" s="6">
        <f t="shared" si="3"/>
        <v>18</v>
      </c>
    </row>
    <row r="21" spans="1:5">
      <c r="A21" s="6">
        <v>39</v>
      </c>
      <c r="B21" s="6" t="str">
        <f t="shared" si="0"/>
        <v>Gregor Paprocki</v>
      </c>
      <c r="C21" s="6" t="str">
        <f t="shared" si="1"/>
        <v>Poland</v>
      </c>
      <c r="D21" s="6">
        <f t="shared" si="2"/>
        <v>53</v>
      </c>
      <c r="E21" s="6">
        <f t="shared" si="3"/>
        <v>19</v>
      </c>
    </row>
    <row r="22" spans="1:5">
      <c r="A22" s="6">
        <v>30</v>
      </c>
      <c r="B22" s="6" t="str">
        <f t="shared" si="0"/>
        <v>František Stejskal</v>
      </c>
      <c r="C22" s="6" t="str">
        <f t="shared" si="1"/>
        <v>Czechia</v>
      </c>
      <c r="D22" s="6">
        <f t="shared" si="2"/>
        <v>52</v>
      </c>
      <c r="E22" s="6">
        <f t="shared" si="3"/>
        <v>20</v>
      </c>
    </row>
    <row r="23" spans="1:5">
      <c r="A23" s="6">
        <v>83</v>
      </c>
      <c r="B23" s="6" t="str">
        <f t="shared" si="0"/>
        <v>Rick Brister</v>
      </c>
      <c r="C23" s="6" t="str">
        <f t="shared" si="1"/>
        <v>UK</v>
      </c>
      <c r="D23" s="6">
        <f t="shared" si="2"/>
        <v>52</v>
      </c>
      <c r="E23" s="6">
        <f t="shared" si="3"/>
        <v>20</v>
      </c>
    </row>
    <row r="24" spans="1:5">
      <c r="A24" s="6">
        <v>15</v>
      </c>
      <c r="B24" s="6" t="str">
        <f t="shared" si="0"/>
        <v>Christian Bordier</v>
      </c>
      <c r="C24" s="6" t="str">
        <f t="shared" si="1"/>
        <v>France</v>
      </c>
      <c r="D24" s="6">
        <f t="shared" si="2"/>
        <v>51</v>
      </c>
      <c r="E24" s="6">
        <f t="shared" si="3"/>
        <v>22</v>
      </c>
    </row>
    <row r="25" spans="1:5">
      <c r="A25" s="6">
        <v>74</v>
      </c>
      <c r="B25" s="6" t="str">
        <f t="shared" si="0"/>
        <v>Pavel Peyrac Betin</v>
      </c>
      <c r="C25" s="6" t="str">
        <f t="shared" si="1"/>
        <v>Slovakia</v>
      </c>
      <c r="D25" s="6">
        <f t="shared" si="2"/>
        <v>51</v>
      </c>
      <c r="E25" s="6">
        <f t="shared" si="3"/>
        <v>22</v>
      </c>
    </row>
    <row r="26" spans="1:5">
      <c r="A26" s="6">
        <v>35</v>
      </c>
      <c r="B26" s="6" t="str">
        <f t="shared" si="0"/>
        <v>George Leeming</v>
      </c>
      <c r="C26" s="6" t="str">
        <f t="shared" si="1"/>
        <v>UK</v>
      </c>
      <c r="D26" s="6">
        <f t="shared" si="2"/>
        <v>49</v>
      </c>
      <c r="E26" s="6">
        <f t="shared" si="3"/>
        <v>24</v>
      </c>
    </row>
    <row r="27" spans="1:5">
      <c r="A27" s="6">
        <v>41</v>
      </c>
      <c r="B27" s="6" t="str">
        <f t="shared" si="0"/>
        <v>Jean-Yves Gautier</v>
      </c>
      <c r="C27" s="6" t="str">
        <f t="shared" si="1"/>
        <v>France</v>
      </c>
      <c r="D27" s="6">
        <f t="shared" si="2"/>
        <v>49</v>
      </c>
      <c r="E27" s="6">
        <f t="shared" si="3"/>
        <v>24</v>
      </c>
    </row>
    <row r="28" spans="1:5">
      <c r="A28" s="6">
        <v>51</v>
      </c>
      <c r="B28" s="6" t="str">
        <f t="shared" si="0"/>
        <v>Lee Cheeseman</v>
      </c>
      <c r="C28" s="6" t="str">
        <f t="shared" si="1"/>
        <v>UK</v>
      </c>
      <c r="D28" s="6">
        <f t="shared" si="2"/>
        <v>47</v>
      </c>
      <c r="E28" s="6">
        <f t="shared" si="3"/>
        <v>26</v>
      </c>
    </row>
    <row r="29" spans="1:5">
      <c r="A29" s="6">
        <v>53</v>
      </c>
      <c r="B29" s="6" t="str">
        <f t="shared" si="0"/>
        <v>Marcus Pehart</v>
      </c>
      <c r="C29" s="6" t="str">
        <f t="shared" si="1"/>
        <v>Sweden</v>
      </c>
      <c r="D29" s="6">
        <f t="shared" si="2"/>
        <v>47</v>
      </c>
      <c r="E29" s="6">
        <f t="shared" si="3"/>
        <v>26</v>
      </c>
    </row>
    <row r="30" spans="1:5">
      <c r="A30" s="6">
        <v>65</v>
      </c>
      <c r="B30" s="6" t="str">
        <f t="shared" si="0"/>
        <v>Nicolas Le Poac</v>
      </c>
      <c r="C30" s="6" t="str">
        <f t="shared" si="1"/>
        <v>France</v>
      </c>
      <c r="D30" s="6">
        <f t="shared" si="2"/>
        <v>47</v>
      </c>
      <c r="E30" s="6">
        <f t="shared" si="3"/>
        <v>26</v>
      </c>
    </row>
    <row r="31" spans="1:5">
      <c r="A31" s="6">
        <v>88</v>
      </c>
      <c r="B31" s="6" t="str">
        <f t="shared" si="0"/>
        <v>Roman Zhavnirovskii</v>
      </c>
      <c r="C31" s="6" t="str">
        <f t="shared" si="1"/>
        <v>Russia</v>
      </c>
      <c r="D31" s="6">
        <f t="shared" si="2"/>
        <v>47</v>
      </c>
      <c r="E31" s="6">
        <f t="shared" si="3"/>
        <v>26</v>
      </c>
    </row>
    <row r="32" spans="1:5">
      <c r="A32" s="6">
        <v>44</v>
      </c>
      <c r="B32" s="6" t="str">
        <f t="shared" si="0"/>
        <v>John Grabowski</v>
      </c>
      <c r="C32" s="6" t="str">
        <f t="shared" si="1"/>
        <v>USA</v>
      </c>
      <c r="D32" s="6">
        <f t="shared" si="2"/>
        <v>46</v>
      </c>
      <c r="E32" s="6">
        <f t="shared" si="3"/>
        <v>30</v>
      </c>
    </row>
    <row r="33" spans="1:5">
      <c r="A33" s="6">
        <v>67</v>
      </c>
      <c r="B33" s="6" t="str">
        <f t="shared" si="0"/>
        <v>Owen Channer</v>
      </c>
      <c r="C33" s="6" t="str">
        <f t="shared" si="1"/>
        <v>UK</v>
      </c>
      <c r="D33" s="6">
        <f t="shared" si="2"/>
        <v>46</v>
      </c>
      <c r="E33" s="6">
        <f t="shared" si="3"/>
        <v>30</v>
      </c>
    </row>
    <row r="34" spans="1:5">
      <c r="A34" s="6">
        <v>8</v>
      </c>
      <c r="B34" s="6" t="str">
        <f t="shared" si="0"/>
        <v>Baptiste Liné</v>
      </c>
      <c r="C34" s="6" t="str">
        <f t="shared" si="1"/>
        <v>France</v>
      </c>
      <c r="D34" s="6">
        <f t="shared" si="2"/>
        <v>45</v>
      </c>
      <c r="E34" s="6">
        <f t="shared" si="3"/>
        <v>32</v>
      </c>
    </row>
    <row r="35" spans="1:5">
      <c r="A35" s="6">
        <v>17</v>
      </c>
      <c r="B35" s="6" t="str">
        <f t="shared" ref="B35:B66" si="4">VLOOKUP(A35,MasterMen,2,FALSE)</f>
        <v>Christophe de Félices</v>
      </c>
      <c r="C35" s="6" t="str">
        <f t="shared" ref="C35:C66" si="5">VLOOKUP(A35,MasterMen,3,FALSE)</f>
        <v>France</v>
      </c>
      <c r="D35" s="6">
        <f t="shared" ref="D35:D66" si="6">VLOOKUP(A35,MasterMen,7,FALSE)</f>
        <v>45</v>
      </c>
      <c r="E35" s="6">
        <f t="shared" ref="E35:E66" si="7">RANK(D35,$D$3:$D$101)</f>
        <v>32</v>
      </c>
    </row>
    <row r="36" spans="1:5">
      <c r="A36" s="6">
        <v>21</v>
      </c>
      <c r="B36" s="6" t="str">
        <f t="shared" si="4"/>
        <v>Dan Pegg</v>
      </c>
      <c r="C36" s="6" t="str">
        <f t="shared" si="5"/>
        <v>USA</v>
      </c>
      <c r="D36" s="6">
        <f t="shared" si="6"/>
        <v>45</v>
      </c>
      <c r="E36" s="6">
        <f t="shared" si="7"/>
        <v>32</v>
      </c>
    </row>
    <row r="37" spans="1:5">
      <c r="A37" s="6">
        <v>63</v>
      </c>
      <c r="B37" s="6" t="str">
        <f t="shared" si="4"/>
        <v>Mo Gagawara</v>
      </c>
      <c r="C37" s="6" t="str">
        <f t="shared" si="5"/>
        <v>UK</v>
      </c>
      <c r="D37" s="6">
        <f t="shared" si="6"/>
        <v>45</v>
      </c>
      <c r="E37" s="6">
        <f t="shared" si="7"/>
        <v>32</v>
      </c>
    </row>
    <row r="38" spans="1:5">
      <c r="A38" s="6">
        <v>1</v>
      </c>
      <c r="B38" s="6" t="str">
        <f t="shared" si="4"/>
        <v>Adam Celadin</v>
      </c>
      <c r="C38" s="6" t="str">
        <f t="shared" si="5"/>
        <v>Czechia</v>
      </c>
      <c r="D38" s="6">
        <f t="shared" si="6"/>
        <v>44</v>
      </c>
      <c r="E38" s="6">
        <f t="shared" si="7"/>
        <v>36</v>
      </c>
    </row>
    <row r="39" spans="1:5">
      <c r="A39" s="6">
        <v>19</v>
      </c>
      <c r="B39" s="6" t="str">
        <f t="shared" si="4"/>
        <v>Christophe Morcamp</v>
      </c>
      <c r="C39" s="6" t="str">
        <f t="shared" si="5"/>
        <v>France</v>
      </c>
      <c r="D39" s="6">
        <f t="shared" si="6"/>
        <v>44</v>
      </c>
      <c r="E39" s="6">
        <f t="shared" si="7"/>
        <v>36</v>
      </c>
    </row>
    <row r="40" spans="1:5">
      <c r="A40" s="6">
        <v>73</v>
      </c>
      <c r="B40" s="6" t="str">
        <f t="shared" si="4"/>
        <v>Paul Swain</v>
      </c>
      <c r="C40" s="6" t="str">
        <f t="shared" si="5"/>
        <v>UK</v>
      </c>
      <c r="D40" s="6">
        <f t="shared" si="6"/>
        <v>44</v>
      </c>
      <c r="E40" s="6">
        <f t="shared" si="7"/>
        <v>36</v>
      </c>
    </row>
    <row r="41" spans="1:5">
      <c r="A41" s="6">
        <v>71</v>
      </c>
      <c r="B41" s="6" t="str">
        <f t="shared" si="4"/>
        <v>Paul Robinson</v>
      </c>
      <c r="C41" s="6" t="str">
        <f t="shared" si="5"/>
        <v>UK</v>
      </c>
      <c r="D41" s="6">
        <f t="shared" si="6"/>
        <v>41</v>
      </c>
      <c r="E41" s="6">
        <f t="shared" si="7"/>
        <v>39</v>
      </c>
    </row>
    <row r="42" spans="1:5">
      <c r="A42" s="6">
        <v>92</v>
      </c>
      <c r="B42" s="6" t="str">
        <f t="shared" si="4"/>
        <v>Stu Lindsey</v>
      </c>
      <c r="C42" s="6" t="str">
        <f t="shared" si="5"/>
        <v>UK</v>
      </c>
      <c r="D42" s="6">
        <f t="shared" si="6"/>
        <v>41</v>
      </c>
      <c r="E42" s="6">
        <f t="shared" si="7"/>
        <v>39</v>
      </c>
    </row>
    <row r="43" spans="1:5">
      <c r="A43" s="6">
        <v>96</v>
      </c>
      <c r="B43" s="6" t="str">
        <f t="shared" si="4"/>
        <v>Viktor Latanskiy</v>
      </c>
      <c r="C43" s="6" t="str">
        <f t="shared" si="5"/>
        <v>Russia</v>
      </c>
      <c r="D43" s="6">
        <f t="shared" si="6"/>
        <v>41</v>
      </c>
      <c r="E43" s="6">
        <f t="shared" si="7"/>
        <v>39</v>
      </c>
    </row>
    <row r="44" spans="1:5">
      <c r="A44" s="6">
        <v>90</v>
      </c>
      <c r="B44" s="6" t="str">
        <f t="shared" si="4"/>
        <v>Bronsart Ruddy</v>
      </c>
      <c r="C44" s="6" t="str">
        <f t="shared" si="5"/>
        <v>Belgium</v>
      </c>
      <c r="D44" s="6">
        <f t="shared" si="6"/>
        <v>40</v>
      </c>
      <c r="E44" s="6">
        <f t="shared" si="7"/>
        <v>42</v>
      </c>
    </row>
    <row r="45" spans="1:5">
      <c r="A45" s="6">
        <v>18</v>
      </c>
      <c r="B45" s="6" t="str">
        <f t="shared" si="4"/>
        <v>Christophe Goetsch</v>
      </c>
      <c r="C45" s="6" t="str">
        <f t="shared" si="5"/>
        <v>France</v>
      </c>
      <c r="D45" s="6">
        <f t="shared" si="6"/>
        <v>38</v>
      </c>
      <c r="E45" s="6">
        <f t="shared" si="7"/>
        <v>43</v>
      </c>
    </row>
    <row r="46" spans="1:5">
      <c r="A46" s="6">
        <v>79</v>
      </c>
      <c r="B46" s="6" t="str">
        <f t="shared" si="4"/>
        <v>Raphael Hue</v>
      </c>
      <c r="C46" s="6" t="str">
        <f t="shared" si="5"/>
        <v>France</v>
      </c>
      <c r="D46" s="6">
        <f t="shared" si="6"/>
        <v>38</v>
      </c>
      <c r="E46" s="6">
        <f t="shared" si="7"/>
        <v>43</v>
      </c>
    </row>
    <row r="47" spans="1:5">
      <c r="A47" s="6">
        <v>26</v>
      </c>
      <c r="B47" s="6" t="str">
        <f t="shared" si="4"/>
        <v>David Soyer</v>
      </c>
      <c r="C47" s="6" t="str">
        <f t="shared" si="5"/>
        <v>France</v>
      </c>
      <c r="D47" s="6">
        <f t="shared" si="6"/>
        <v>37</v>
      </c>
      <c r="E47" s="6">
        <f t="shared" si="7"/>
        <v>45</v>
      </c>
    </row>
    <row r="48" spans="1:5">
      <c r="A48" s="6">
        <v>48</v>
      </c>
      <c r="B48" s="6" t="str">
        <f t="shared" si="4"/>
        <v>Keith Commons</v>
      </c>
      <c r="C48" s="6" t="str">
        <f t="shared" si="5"/>
        <v>UK</v>
      </c>
      <c r="D48" s="6">
        <f t="shared" si="6"/>
        <v>37</v>
      </c>
      <c r="E48" s="6">
        <f t="shared" si="7"/>
        <v>45</v>
      </c>
    </row>
    <row r="49" spans="1:5">
      <c r="A49" s="6">
        <v>68</v>
      </c>
      <c r="B49" s="6" t="str">
        <f t="shared" si="4"/>
        <v>Pascal Bebon</v>
      </c>
      <c r="C49" s="6" t="str">
        <f t="shared" si="5"/>
        <v>France</v>
      </c>
      <c r="D49" s="6">
        <f t="shared" si="6"/>
        <v>36</v>
      </c>
      <c r="E49" s="6">
        <f t="shared" si="7"/>
        <v>47</v>
      </c>
    </row>
    <row r="50" spans="1:5">
      <c r="A50" s="6">
        <v>75</v>
      </c>
      <c r="B50" s="6" t="str">
        <f t="shared" si="4"/>
        <v>Peter Thor</v>
      </c>
      <c r="C50" s="6" t="str">
        <f t="shared" si="5"/>
        <v>Sweden</v>
      </c>
      <c r="D50" s="6">
        <f t="shared" si="6"/>
        <v>36</v>
      </c>
      <c r="E50" s="6">
        <f t="shared" si="7"/>
        <v>47</v>
      </c>
    </row>
    <row r="51" spans="1:5">
      <c r="A51" s="6">
        <v>42</v>
      </c>
      <c r="B51" s="6" t="str">
        <f t="shared" si="4"/>
        <v>Jesse Eng</v>
      </c>
      <c r="C51" s="6" t="str">
        <f t="shared" si="5"/>
        <v>USA</v>
      </c>
      <c r="D51" s="6">
        <f t="shared" si="6"/>
        <v>35</v>
      </c>
      <c r="E51" s="6">
        <f t="shared" si="7"/>
        <v>49</v>
      </c>
    </row>
    <row r="52" spans="1:5">
      <c r="A52" s="6">
        <v>38</v>
      </c>
      <c r="B52" s="6" t="str">
        <f t="shared" si="4"/>
        <v>Greg Baxter</v>
      </c>
      <c r="C52" s="6" t="str">
        <f t="shared" si="5"/>
        <v>UK</v>
      </c>
      <c r="D52" s="6">
        <f t="shared" si="6"/>
        <v>34</v>
      </c>
      <c r="E52" s="6">
        <f t="shared" si="7"/>
        <v>50</v>
      </c>
    </row>
    <row r="53" spans="1:5">
      <c r="A53" s="6">
        <v>55</v>
      </c>
      <c r="B53" s="6" t="str">
        <f t="shared" si="4"/>
        <v>Mark Lee</v>
      </c>
      <c r="C53" s="6" t="str">
        <f t="shared" si="5"/>
        <v>UK</v>
      </c>
      <c r="D53" s="6">
        <f t="shared" si="6"/>
        <v>34</v>
      </c>
      <c r="E53" s="6">
        <f t="shared" si="7"/>
        <v>50</v>
      </c>
    </row>
    <row r="54" spans="1:5">
      <c r="A54" s="6">
        <v>6</v>
      </c>
      <c r="B54" s="6" t="str">
        <f t="shared" si="4"/>
        <v>Antoine Hertz</v>
      </c>
      <c r="C54" s="6" t="str">
        <f t="shared" si="5"/>
        <v>France</v>
      </c>
      <c r="D54" s="6">
        <f t="shared" si="6"/>
        <v>33</v>
      </c>
      <c r="E54" s="6">
        <f t="shared" si="7"/>
        <v>52</v>
      </c>
    </row>
    <row r="55" spans="1:5">
      <c r="A55" s="6">
        <v>43</v>
      </c>
      <c r="B55" s="6" t="str">
        <f t="shared" si="4"/>
        <v>Johan Aline</v>
      </c>
      <c r="C55" s="6" t="str">
        <f t="shared" si="5"/>
        <v>France</v>
      </c>
      <c r="D55" s="6">
        <f t="shared" si="6"/>
        <v>33</v>
      </c>
      <c r="E55" s="6">
        <f t="shared" si="7"/>
        <v>52</v>
      </c>
    </row>
    <row r="56" spans="1:5">
      <c r="A56" s="6">
        <v>46</v>
      </c>
      <c r="B56" s="6" t="str">
        <f t="shared" si="4"/>
        <v>Jonathan Grasset</v>
      </c>
      <c r="C56" s="6" t="str">
        <f t="shared" si="5"/>
        <v>France</v>
      </c>
      <c r="D56" s="6">
        <f t="shared" si="6"/>
        <v>32</v>
      </c>
      <c r="E56" s="6">
        <f t="shared" si="7"/>
        <v>54</v>
      </c>
    </row>
    <row r="57" spans="1:5">
      <c r="A57" s="6">
        <v>2</v>
      </c>
      <c r="B57" s="6" t="str">
        <f t="shared" si="4"/>
        <v>Adam Miller</v>
      </c>
      <c r="C57" s="6" t="str">
        <f t="shared" si="5"/>
        <v>UK</v>
      </c>
      <c r="D57" s="6">
        <f t="shared" si="6"/>
        <v>31</v>
      </c>
      <c r="E57" s="6">
        <f t="shared" si="7"/>
        <v>55</v>
      </c>
    </row>
    <row r="58" spans="1:5">
      <c r="A58" s="6">
        <v>89</v>
      </c>
      <c r="B58" s="6" t="str">
        <f t="shared" si="4"/>
        <v>Ron Thomas</v>
      </c>
      <c r="C58" s="6" t="str">
        <f t="shared" si="5"/>
        <v>USA</v>
      </c>
      <c r="D58" s="6">
        <f t="shared" si="6"/>
        <v>31</v>
      </c>
      <c r="E58" s="6">
        <f t="shared" si="7"/>
        <v>55</v>
      </c>
    </row>
    <row r="59" spans="1:5">
      <c r="A59" s="6">
        <v>95</v>
      </c>
      <c r="B59" s="6" t="str">
        <f t="shared" si="4"/>
        <v>Tom Manley</v>
      </c>
      <c r="C59" s="6" t="str">
        <f t="shared" si="5"/>
        <v>UK</v>
      </c>
      <c r="D59" s="6">
        <f t="shared" si="6"/>
        <v>29</v>
      </c>
      <c r="E59" s="6">
        <f t="shared" si="7"/>
        <v>57</v>
      </c>
    </row>
    <row r="60" spans="1:5">
      <c r="A60" s="6">
        <v>3</v>
      </c>
      <c r="B60" s="6" t="str">
        <f t="shared" si="4"/>
        <v>Adam Rohárik</v>
      </c>
      <c r="C60" s="6" t="str">
        <f t="shared" si="5"/>
        <v>Slovakia</v>
      </c>
      <c r="D60" s="6">
        <f t="shared" si="6"/>
        <v>28</v>
      </c>
      <c r="E60" s="6">
        <f t="shared" si="7"/>
        <v>58</v>
      </c>
    </row>
    <row r="61" spans="1:5">
      <c r="A61" s="6">
        <v>33</v>
      </c>
      <c r="B61" s="6" t="str">
        <f t="shared" si="4"/>
        <v>Gareth Hawkes</v>
      </c>
      <c r="C61" s="6" t="str">
        <f t="shared" si="5"/>
        <v>UK</v>
      </c>
      <c r="D61" s="6">
        <f t="shared" si="6"/>
        <v>27</v>
      </c>
      <c r="E61" s="6">
        <f t="shared" si="7"/>
        <v>59</v>
      </c>
    </row>
    <row r="62" spans="1:5">
      <c r="A62" s="6">
        <v>69</v>
      </c>
      <c r="B62" s="6" t="str">
        <f t="shared" si="4"/>
        <v>Paul Hart</v>
      </c>
      <c r="C62" s="6" t="str">
        <f t="shared" si="5"/>
        <v>UK</v>
      </c>
      <c r="D62" s="6">
        <f t="shared" si="6"/>
        <v>27</v>
      </c>
      <c r="E62" s="6">
        <f t="shared" si="7"/>
        <v>59</v>
      </c>
    </row>
    <row r="63" spans="1:5">
      <c r="A63" s="6">
        <v>84</v>
      </c>
      <c r="B63" s="6" t="str">
        <f t="shared" si="4"/>
        <v>Rick Lemberg</v>
      </c>
      <c r="C63" s="6" t="str">
        <f t="shared" si="5"/>
        <v>USA</v>
      </c>
      <c r="D63" s="6">
        <f t="shared" si="6"/>
        <v>27</v>
      </c>
      <c r="E63" s="6">
        <f t="shared" si="7"/>
        <v>59</v>
      </c>
    </row>
    <row r="64" spans="1:5">
      <c r="A64" s="6">
        <v>13</v>
      </c>
      <c r="B64" s="6" t="str">
        <f t="shared" si="4"/>
        <v>Chris Hughes</v>
      </c>
      <c r="C64" s="6" t="str">
        <f t="shared" si="5"/>
        <v>UK</v>
      </c>
      <c r="D64" s="6">
        <f t="shared" si="6"/>
        <v>26</v>
      </c>
      <c r="E64" s="6">
        <f t="shared" si="7"/>
        <v>62</v>
      </c>
    </row>
    <row r="65" spans="1:5">
      <c r="A65" s="6">
        <v>66</v>
      </c>
      <c r="B65" s="6" t="str">
        <f t="shared" si="4"/>
        <v>Norbert Wolff</v>
      </c>
      <c r="C65" s="6" t="str">
        <f t="shared" si="5"/>
        <v>Germany</v>
      </c>
      <c r="D65" s="6">
        <f t="shared" si="6"/>
        <v>26</v>
      </c>
      <c r="E65" s="6">
        <f t="shared" si="7"/>
        <v>62</v>
      </c>
    </row>
    <row r="66" spans="1:5">
      <c r="A66" s="6">
        <v>85</v>
      </c>
      <c r="B66" s="6" t="str">
        <f t="shared" si="4"/>
        <v>Roger Arnay</v>
      </c>
      <c r="C66" s="6" t="str">
        <f t="shared" si="5"/>
        <v>UK</v>
      </c>
      <c r="D66" s="6">
        <f t="shared" si="6"/>
        <v>24</v>
      </c>
      <c r="E66" s="6">
        <f t="shared" si="7"/>
        <v>64</v>
      </c>
    </row>
    <row r="67" spans="1:5">
      <c r="A67" s="6">
        <v>77</v>
      </c>
      <c r="B67" s="6" t="str">
        <f t="shared" ref="B67:B98" si="8">VLOOKUP(A67,MasterMen,2,FALSE)</f>
        <v>Phil Marciano</v>
      </c>
      <c r="C67" s="6" t="str">
        <f t="shared" ref="C67:C101" si="9">VLOOKUP(A67,MasterMen,3,FALSE)</f>
        <v>UK</v>
      </c>
      <c r="D67" s="6">
        <f t="shared" ref="D67:D101" si="10">VLOOKUP(A67,MasterMen,7,FALSE)</f>
        <v>23</v>
      </c>
      <c r="E67" s="6">
        <f t="shared" ref="E67:E98" si="11">RANK(D67,$D$3:$D$101)</f>
        <v>65</v>
      </c>
    </row>
    <row r="68" spans="1:5">
      <c r="A68" s="6">
        <v>200</v>
      </c>
      <c r="B68" s="6" t="str">
        <f t="shared" si="8"/>
        <v>Martial Mauger</v>
      </c>
      <c r="C68" s="6" t="str">
        <f t="shared" si="9"/>
        <v>France</v>
      </c>
      <c r="D68" s="6">
        <f t="shared" si="10"/>
        <v>23</v>
      </c>
      <c r="E68" s="6">
        <f t="shared" si="11"/>
        <v>65</v>
      </c>
    </row>
    <row r="69" spans="1:5">
      <c r="A69" s="6">
        <v>10</v>
      </c>
      <c r="B69" s="6" t="str">
        <f t="shared" si="8"/>
        <v>Benoit Salaün</v>
      </c>
      <c r="C69" s="6" t="str">
        <f t="shared" si="9"/>
        <v>France</v>
      </c>
      <c r="D69" s="6">
        <f t="shared" si="10"/>
        <v>22</v>
      </c>
      <c r="E69" s="6">
        <f t="shared" si="11"/>
        <v>67</v>
      </c>
    </row>
    <row r="70" spans="1:5">
      <c r="A70" s="6">
        <v>50</v>
      </c>
      <c r="B70" s="6" t="str">
        <f t="shared" si="8"/>
        <v>Le Gallo Gurvand</v>
      </c>
      <c r="C70" s="6" t="str">
        <f t="shared" si="9"/>
        <v>France</v>
      </c>
      <c r="D70" s="6">
        <f t="shared" si="10"/>
        <v>22</v>
      </c>
      <c r="E70" s="6">
        <f t="shared" si="11"/>
        <v>67</v>
      </c>
    </row>
    <row r="71" spans="1:5">
      <c r="A71" s="6">
        <v>72</v>
      </c>
      <c r="B71" s="6" t="str">
        <f t="shared" si="8"/>
        <v>Paul Simpkins</v>
      </c>
      <c r="C71" s="6" t="str">
        <f t="shared" si="9"/>
        <v>UK</v>
      </c>
      <c r="D71" s="6">
        <f t="shared" si="10"/>
        <v>22</v>
      </c>
      <c r="E71" s="6">
        <f t="shared" si="11"/>
        <v>67</v>
      </c>
    </row>
    <row r="72" spans="1:5">
      <c r="A72" s="6">
        <v>40</v>
      </c>
      <c r="B72" s="6" t="str">
        <f t="shared" si="8"/>
        <v>Jace Waterman</v>
      </c>
      <c r="C72" s="6" t="str">
        <f t="shared" si="9"/>
        <v>UK</v>
      </c>
      <c r="D72" s="6">
        <f t="shared" si="10"/>
        <v>20</v>
      </c>
      <c r="E72" s="6">
        <f t="shared" si="11"/>
        <v>70</v>
      </c>
    </row>
    <row r="73" spans="1:5">
      <c r="A73" s="6">
        <v>52</v>
      </c>
      <c r="B73" s="6" t="str">
        <f t="shared" si="8"/>
        <v>Ludovic Jezequel</v>
      </c>
      <c r="C73" s="6" t="str">
        <f t="shared" si="9"/>
        <v>France</v>
      </c>
      <c r="D73" s="6">
        <f t="shared" si="10"/>
        <v>20</v>
      </c>
      <c r="E73" s="6">
        <f t="shared" si="11"/>
        <v>70</v>
      </c>
    </row>
    <row r="74" spans="1:5">
      <c r="A74" s="6">
        <v>54</v>
      </c>
      <c r="B74" s="6" t="str">
        <f t="shared" si="8"/>
        <v>Mark Bond</v>
      </c>
      <c r="C74" s="6" t="str">
        <f t="shared" si="9"/>
        <v>UK</v>
      </c>
      <c r="D74" s="6">
        <f t="shared" si="10"/>
        <v>20</v>
      </c>
      <c r="E74" s="6">
        <f t="shared" si="11"/>
        <v>70</v>
      </c>
    </row>
    <row r="75" spans="1:5">
      <c r="A75" s="6">
        <v>87</v>
      </c>
      <c r="B75" s="6" t="str">
        <f t="shared" si="8"/>
        <v>Roman Shlokov</v>
      </c>
      <c r="C75" s="6" t="str">
        <f t="shared" si="9"/>
        <v>Russia</v>
      </c>
      <c r="D75" s="6">
        <f t="shared" si="10"/>
        <v>20</v>
      </c>
      <c r="E75" s="6">
        <f t="shared" si="11"/>
        <v>70</v>
      </c>
    </row>
    <row r="76" spans="1:5">
      <c r="A76" s="6">
        <v>9</v>
      </c>
      <c r="B76" s="6" t="str">
        <f t="shared" si="8"/>
        <v>Benjamin Morcamp</v>
      </c>
      <c r="C76" s="6" t="str">
        <f t="shared" si="9"/>
        <v>France</v>
      </c>
      <c r="D76" s="6">
        <f t="shared" si="10"/>
        <v>19</v>
      </c>
      <c r="E76" s="6">
        <f t="shared" si="11"/>
        <v>74</v>
      </c>
    </row>
    <row r="77" spans="1:5">
      <c r="A77" s="6">
        <v>37</v>
      </c>
      <c r="B77" s="6" t="str">
        <f t="shared" si="8"/>
        <v>Graham Monkman</v>
      </c>
      <c r="C77" s="6" t="str">
        <f t="shared" si="9"/>
        <v>UK</v>
      </c>
      <c r="D77" s="6">
        <f t="shared" si="10"/>
        <v>18</v>
      </c>
      <c r="E77" s="6">
        <f t="shared" si="11"/>
        <v>75</v>
      </c>
    </row>
    <row r="78" spans="1:5">
      <c r="A78" s="6">
        <v>58</v>
      </c>
      <c r="B78" s="6" t="str">
        <f t="shared" si="8"/>
        <v>Martin Dale</v>
      </c>
      <c r="C78" s="6" t="str">
        <f t="shared" si="9"/>
        <v>UK</v>
      </c>
      <c r="D78" s="6">
        <f t="shared" si="10"/>
        <v>18</v>
      </c>
      <c r="E78" s="6">
        <f t="shared" si="11"/>
        <v>75</v>
      </c>
    </row>
    <row r="79" spans="1:5">
      <c r="A79" s="6">
        <v>16</v>
      </c>
      <c r="B79" s="6" t="str">
        <f t="shared" si="8"/>
        <v>Christian Thiel</v>
      </c>
      <c r="C79" s="6" t="str">
        <f t="shared" si="9"/>
        <v>Germany</v>
      </c>
      <c r="D79" s="6">
        <f t="shared" si="10"/>
        <v>14</v>
      </c>
      <c r="E79" s="6">
        <f t="shared" si="11"/>
        <v>77</v>
      </c>
    </row>
    <row r="80" spans="1:5">
      <c r="A80" s="6">
        <v>64</v>
      </c>
      <c r="B80" s="6" t="str">
        <f t="shared" si="8"/>
        <v>Neville Oldroyd</v>
      </c>
      <c r="C80" s="6" t="str">
        <f t="shared" si="9"/>
        <v>UK</v>
      </c>
      <c r="D80" s="6">
        <f t="shared" si="10"/>
        <v>11</v>
      </c>
      <c r="E80" s="6">
        <f t="shared" si="11"/>
        <v>78</v>
      </c>
    </row>
    <row r="81" spans="1:5">
      <c r="A81" s="6">
        <v>57</v>
      </c>
      <c r="B81" s="6" t="str">
        <f t="shared" si="8"/>
        <v>Markus Kuosmanen</v>
      </c>
      <c r="C81" s="6" t="str">
        <f t="shared" si="9"/>
        <v>Sweden</v>
      </c>
      <c r="D81" s="6">
        <f t="shared" si="10"/>
        <v>10</v>
      </c>
      <c r="E81" s="6">
        <f t="shared" si="11"/>
        <v>79</v>
      </c>
    </row>
    <row r="82" spans="1:5">
      <c r="A82" s="6">
        <v>61</v>
      </c>
      <c r="B82" s="6" t="str">
        <f t="shared" si="8"/>
        <v>Mikey Atkins</v>
      </c>
      <c r="C82" s="6" t="str">
        <f t="shared" si="9"/>
        <v>UK</v>
      </c>
      <c r="D82" s="6">
        <f t="shared" si="10"/>
        <v>10</v>
      </c>
      <c r="E82" s="6">
        <f t="shared" si="11"/>
        <v>79</v>
      </c>
    </row>
    <row r="83" spans="1:5">
      <c r="A83" s="6">
        <v>36</v>
      </c>
      <c r="B83" s="6" t="str">
        <f t="shared" si="8"/>
        <v>Georges Cuvillier</v>
      </c>
      <c r="C83" s="6" t="str">
        <f t="shared" si="9"/>
        <v>Belgium</v>
      </c>
      <c r="D83" s="6">
        <f t="shared" si="10"/>
        <v>9</v>
      </c>
      <c r="E83" s="6">
        <f t="shared" si="11"/>
        <v>81</v>
      </c>
    </row>
    <row r="84" spans="1:5">
      <c r="A84" s="6">
        <v>34</v>
      </c>
      <c r="B84" s="6" t="str">
        <f t="shared" si="8"/>
        <v>George Binning</v>
      </c>
      <c r="C84" s="6" t="str">
        <f t="shared" si="9"/>
        <v>UK</v>
      </c>
      <c r="D84" s="6">
        <f t="shared" si="10"/>
        <v>8</v>
      </c>
      <c r="E84" s="6">
        <f t="shared" si="11"/>
        <v>82</v>
      </c>
    </row>
    <row r="85" spans="1:5">
      <c r="A85" s="6">
        <v>59</v>
      </c>
      <c r="B85" s="6" t="str">
        <f t="shared" si="8"/>
        <v>Matti Sairanen</v>
      </c>
      <c r="C85" s="6" t="str">
        <f t="shared" si="9"/>
        <v>Finland</v>
      </c>
      <c r="D85" s="6">
        <f t="shared" si="10"/>
        <v>7</v>
      </c>
      <c r="E85" s="6">
        <f t="shared" si="11"/>
        <v>83</v>
      </c>
    </row>
    <row r="86" spans="1:5">
      <c r="A86" s="6">
        <v>60</v>
      </c>
      <c r="B86" s="6" t="str">
        <f t="shared" si="8"/>
        <v>Michael Abberton</v>
      </c>
      <c r="C86" s="6" t="str">
        <f t="shared" si="9"/>
        <v>UK</v>
      </c>
      <c r="D86" s="6">
        <f t="shared" si="10"/>
        <v>2</v>
      </c>
      <c r="E86" s="6">
        <f t="shared" si="11"/>
        <v>84</v>
      </c>
    </row>
    <row r="87" spans="1:5">
      <c r="A87" s="6">
        <v>12</v>
      </c>
      <c r="B87" s="6" t="str">
        <f t="shared" si="8"/>
        <v>Cameron Ball</v>
      </c>
      <c r="C87" s="6" t="str">
        <f t="shared" si="9"/>
        <v>UK</v>
      </c>
      <c r="D87" s="6">
        <f t="shared" si="10"/>
        <v>0</v>
      </c>
      <c r="E87" s="6">
        <f t="shared" si="11"/>
        <v>85</v>
      </c>
    </row>
    <row r="88" spans="1:5">
      <c r="A88" s="6">
        <v>14</v>
      </c>
      <c r="B88" s="6" t="str">
        <f t="shared" si="8"/>
        <v>Chris Poole</v>
      </c>
      <c r="C88" s="6" t="str">
        <f t="shared" si="9"/>
        <v>UK</v>
      </c>
      <c r="D88" s="6">
        <f t="shared" si="10"/>
        <v>0</v>
      </c>
      <c r="E88" s="6">
        <f t="shared" si="11"/>
        <v>85</v>
      </c>
    </row>
    <row r="89" spans="1:5">
      <c r="A89" s="6">
        <v>22</v>
      </c>
      <c r="B89" s="6" t="str">
        <f t="shared" si="8"/>
        <v>Daniel Goodrum</v>
      </c>
      <c r="C89" s="6" t="str">
        <f t="shared" si="9"/>
        <v>UK</v>
      </c>
      <c r="D89" s="6">
        <f t="shared" si="10"/>
        <v>0</v>
      </c>
      <c r="E89" s="6">
        <f t="shared" si="11"/>
        <v>85</v>
      </c>
    </row>
    <row r="90" spans="1:5">
      <c r="A90" s="6">
        <v>24</v>
      </c>
      <c r="B90" s="6" t="str">
        <f t="shared" si="8"/>
        <v>Danny Bear Thomas</v>
      </c>
      <c r="C90" s="6" t="str">
        <f t="shared" si="9"/>
        <v>UK</v>
      </c>
      <c r="D90" s="6">
        <f t="shared" si="10"/>
        <v>0</v>
      </c>
      <c r="E90" s="6">
        <f t="shared" si="11"/>
        <v>85</v>
      </c>
    </row>
    <row r="91" spans="1:5">
      <c r="A91" s="6">
        <v>25</v>
      </c>
      <c r="B91" s="6" t="str">
        <f t="shared" si="8"/>
        <v>Dave Aldridge</v>
      </c>
      <c r="C91" s="6" t="str">
        <f t="shared" si="9"/>
        <v>UK</v>
      </c>
      <c r="D91" s="6">
        <f t="shared" si="10"/>
        <v>0</v>
      </c>
      <c r="E91" s="6">
        <f t="shared" si="11"/>
        <v>85</v>
      </c>
    </row>
    <row r="92" spans="1:5">
      <c r="A92" s="6">
        <v>29</v>
      </c>
      <c r="B92" s="6" t="str">
        <f t="shared" si="8"/>
        <v>Frank Salonius</v>
      </c>
      <c r="C92" s="6" t="str">
        <f t="shared" si="9"/>
        <v>Finland</v>
      </c>
      <c r="D92" s="6">
        <f t="shared" si="10"/>
        <v>0</v>
      </c>
      <c r="E92" s="6">
        <f t="shared" si="11"/>
        <v>85</v>
      </c>
    </row>
    <row r="93" spans="1:5">
      <c r="A93" s="6">
        <v>31</v>
      </c>
      <c r="B93" s="6" t="str">
        <f t="shared" si="8"/>
        <v>Fredrik Persson</v>
      </c>
      <c r="C93" s="6" t="str">
        <f t="shared" si="9"/>
        <v>Sweden</v>
      </c>
      <c r="D93" s="6">
        <f t="shared" si="10"/>
        <v>0</v>
      </c>
      <c r="E93" s="6">
        <f t="shared" si="11"/>
        <v>85</v>
      </c>
    </row>
    <row r="94" spans="1:5">
      <c r="A94" s="6">
        <v>45</v>
      </c>
      <c r="B94" s="6" t="str">
        <f t="shared" si="8"/>
        <v>John Taylor</v>
      </c>
      <c r="C94" s="6" t="str">
        <f t="shared" si="9"/>
        <v>UK</v>
      </c>
      <c r="D94" s="6">
        <f t="shared" si="10"/>
        <v>0</v>
      </c>
      <c r="E94" s="6">
        <f t="shared" si="11"/>
        <v>85</v>
      </c>
    </row>
    <row r="95" spans="1:5">
      <c r="A95" s="6">
        <v>47</v>
      </c>
      <c r="B95" s="6" t="str">
        <f t="shared" si="8"/>
        <v>Kari Salonius</v>
      </c>
      <c r="C95" s="6" t="str">
        <f t="shared" si="9"/>
        <v>Finland</v>
      </c>
      <c r="D95" s="6">
        <f t="shared" si="10"/>
        <v>0</v>
      </c>
      <c r="E95" s="6">
        <f t="shared" si="11"/>
        <v>85</v>
      </c>
    </row>
    <row r="96" spans="1:5">
      <c r="A96" s="6">
        <v>76</v>
      </c>
      <c r="B96" s="6" t="str">
        <f t="shared" si="8"/>
        <v>Peter Wear</v>
      </c>
      <c r="C96" s="6" t="str">
        <f t="shared" si="9"/>
        <v>UK</v>
      </c>
      <c r="D96" s="6">
        <f t="shared" si="10"/>
        <v>0</v>
      </c>
      <c r="E96" s="6">
        <f t="shared" si="11"/>
        <v>85</v>
      </c>
    </row>
    <row r="97" spans="1:5">
      <c r="A97" s="6">
        <v>81</v>
      </c>
      <c r="B97" s="6" t="str">
        <f t="shared" si="8"/>
        <v>Richard Loxton</v>
      </c>
      <c r="C97" s="6" t="str">
        <f t="shared" si="9"/>
        <v>UK</v>
      </c>
      <c r="D97" s="6">
        <f t="shared" si="10"/>
        <v>0</v>
      </c>
      <c r="E97" s="6">
        <f t="shared" si="11"/>
        <v>85</v>
      </c>
    </row>
    <row r="98" spans="1:5">
      <c r="A98" s="6">
        <v>82</v>
      </c>
      <c r="B98" s="6" t="str">
        <f t="shared" si="8"/>
        <v>Richard Sunderland</v>
      </c>
      <c r="C98" s="6" t="str">
        <f t="shared" si="9"/>
        <v>UK</v>
      </c>
      <c r="D98" s="6">
        <f t="shared" si="10"/>
        <v>0</v>
      </c>
      <c r="E98" s="6">
        <f t="shared" si="11"/>
        <v>85</v>
      </c>
    </row>
    <row r="99" spans="1:5">
      <c r="A99" s="6">
        <v>94</v>
      </c>
      <c r="B99" s="6" t="str">
        <f t="shared" ref="B99:B101" si="12">VLOOKUP(A99,MasterMen,2,FALSE)</f>
        <v>Tim Ignatov</v>
      </c>
      <c r="C99" s="6" t="str">
        <f t="shared" si="9"/>
        <v>UK</v>
      </c>
      <c r="D99" s="6">
        <f t="shared" si="10"/>
        <v>0</v>
      </c>
      <c r="E99" s="6">
        <f t="shared" ref="E99:E101" si="13">RANK(D99,$D$3:$D$101)</f>
        <v>85</v>
      </c>
    </row>
    <row r="100" spans="1:5">
      <c r="A100" s="6">
        <v>98</v>
      </c>
      <c r="B100" s="6" t="str">
        <f t="shared" si="12"/>
        <v>Florian Loupias</v>
      </c>
      <c r="C100" s="6" t="str">
        <f t="shared" si="9"/>
        <v>France</v>
      </c>
      <c r="D100" s="6">
        <f t="shared" si="10"/>
        <v>0</v>
      </c>
      <c r="E100" s="6">
        <f t="shared" si="13"/>
        <v>85</v>
      </c>
    </row>
    <row r="101" spans="1:5">
      <c r="A101" s="6">
        <v>99</v>
      </c>
      <c r="B101" s="6" t="str">
        <f t="shared" si="12"/>
        <v>Yannick Anthoine</v>
      </c>
      <c r="C101" s="6" t="str">
        <f t="shared" si="9"/>
        <v>France</v>
      </c>
      <c r="D101" s="6">
        <f t="shared" si="10"/>
        <v>0</v>
      </c>
      <c r="E101" s="6">
        <f t="shared" si="13"/>
        <v>85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1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35</vt:i4>
      </vt:variant>
    </vt:vector>
  </HeadingPairs>
  <TitlesOfParts>
    <vt:vector size="35" baseType="lpstr">
      <vt:lpstr>Legend</vt:lpstr>
      <vt:lpstr>Master List Men</vt:lpstr>
      <vt:lpstr>Master List Women</vt:lpstr>
      <vt:lpstr>K3M-WOMEN</vt:lpstr>
      <vt:lpstr>K3M-MEN</vt:lpstr>
      <vt:lpstr>K5M-WOMEN</vt:lpstr>
      <vt:lpstr>K5M-MEN</vt:lpstr>
      <vt:lpstr>K7M-WOMEN</vt:lpstr>
      <vt:lpstr>K7M-MEN</vt:lpstr>
      <vt:lpstr>A4M-WOMEN</vt:lpstr>
      <vt:lpstr>A4M-MEN</vt:lpstr>
      <vt:lpstr>A5M-WOMEN</vt:lpstr>
      <vt:lpstr>A5M-MEN</vt:lpstr>
      <vt:lpstr>A7M-WOMEN</vt:lpstr>
      <vt:lpstr>A7M-MEN</vt:lpstr>
      <vt:lpstr>K QUAL WOMEN</vt:lpstr>
      <vt:lpstr>K QUAL MEN</vt:lpstr>
      <vt:lpstr>A QUAL WOMEN</vt:lpstr>
      <vt:lpstr>A QUAL MEN</vt:lpstr>
      <vt:lpstr>WC KNIFE WOMEN</vt:lpstr>
      <vt:lpstr>WC KNIFE MEN</vt:lpstr>
      <vt:lpstr>WC AXE WOMEN</vt:lpstr>
      <vt:lpstr>WC AXE MEN</vt:lpstr>
      <vt:lpstr>WC NO SPIN</vt:lpstr>
      <vt:lpstr>SILHOUETTE</vt:lpstr>
      <vt:lpstr>SPEED</vt:lpstr>
      <vt:lpstr>MM</vt:lpstr>
      <vt:lpstr>COUNTRY RANKING</vt:lpstr>
      <vt:lpstr>DUEL CUP QUALIFIERS</vt:lpstr>
      <vt:lpstr>DUEL CUP FINAL</vt:lpstr>
      <vt:lpstr>DUEL CUP</vt:lpstr>
      <vt:lpstr>LD KNIFE WOMEN</vt:lpstr>
      <vt:lpstr>LD KNIFE MEN</vt:lpstr>
      <vt:lpstr>LD AXE WOMEN</vt:lpstr>
      <vt:lpstr>LD AXE MEN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Sunderland</dc:creator>
  <cp:lastModifiedBy>Christian Thiel</cp:lastModifiedBy>
  <cp:lastPrinted>2019-08-14T13:42:57Z</cp:lastPrinted>
  <dcterms:created xsi:type="dcterms:W3CDTF">2019-08-02T16:05:30Z</dcterms:created>
  <dcterms:modified xsi:type="dcterms:W3CDTF">2019-08-14T14:57:55Z</dcterms:modified>
</cp:coreProperties>
</file>